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90" windowHeight="7950" activeTab="0"/>
  </bookViews>
  <sheets>
    <sheet name="9 мес 2018 года" sheetId="1" r:id="rId1"/>
    <sheet name="Лист2" sheetId="2" r:id="rId2"/>
    <sheet name="Лист3" sheetId="3" r:id="rId3"/>
  </sheets>
  <definedNames>
    <definedName name="_xlnm.Print_Area" localSheetId="0">'9 мес 2018 года'!$A$1:$J$175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60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численность 32
</t>
        </r>
      </text>
    </comment>
    <comment ref="F4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численность 185 (ЖКХ)</t>
        </r>
      </text>
    </comment>
    <comment ref="F60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численность 73</t>
        </r>
      </text>
    </comment>
    <comment ref="H26" authorId="0">
      <text>
        <r>
          <rPr>
            <b/>
            <sz val="8"/>
            <rFont val="Tahoma"/>
            <family val="2"/>
          </rPr>
          <t xml:space="preserve">Кожевникова
Численность 201 чел.
</t>
        </r>
      </text>
    </comment>
    <comment ref="H6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численность 1800 (включая ЛПХ)
</t>
        </r>
      </text>
    </comment>
    <comment ref="H3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числ-ть БЛК 383 чел.
занято у ип 1081 чел. оперативно
</t>
        </r>
      </text>
    </comment>
    <comment ref="H3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числ-ть 44 чел.</t>
        </r>
      </text>
    </comment>
    <comment ref="G6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численность 1800 (включая ЛПХ)
</t>
        </r>
      </text>
    </comment>
    <comment ref="G60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численность 51
</t>
        </r>
      </text>
    </comment>
    <comment ref="G4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численность 172 (ЖКХ)</t>
        </r>
      </text>
    </comment>
    <comment ref="G3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числ-ть БЛК 383 чел.
занято у ип 1081 чел. оперативно
</t>
        </r>
      </text>
    </comment>
    <comment ref="G3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числ-ть 44 чел.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Зеленовская
Численность 167 чел.
</t>
        </r>
      </text>
    </comment>
    <comment ref="I4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149 ч</t>
        </r>
      </text>
    </comment>
  </commentList>
</comments>
</file>

<file path=xl/sharedStrings.xml><?xml version="1.0" encoding="utf-8"?>
<sst xmlns="http://schemas.openxmlformats.org/spreadsheetml/2006/main" count="311" uniqueCount="148">
  <si>
    <t>№ п.п.</t>
  </si>
  <si>
    <t xml:space="preserve">Наименование показателя </t>
  </si>
  <si>
    <t>РАЗДЕЛ I РАЗВИТИЕ ЭКОНОМИЧЕСКОГО ПОТЕНЦИАЛА</t>
  </si>
  <si>
    <t>Промышленность</t>
  </si>
  <si>
    <t>Агропромышленный комплекс</t>
  </si>
  <si>
    <t>Туризм</t>
  </si>
  <si>
    <t>Торговля и потребительский рынок</t>
  </si>
  <si>
    <t xml:space="preserve">Малое предпринимательство </t>
  </si>
  <si>
    <t>Имущественные и земельные отношения</t>
  </si>
  <si>
    <t>Количество земельных участков, ед.</t>
  </si>
  <si>
    <t>РАЗДЕЛ II РАЗВИТИЕ СОЦИАЛЬНОЙ СФЕРЫ</t>
  </si>
  <si>
    <t>Молодежная политика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</si>
  <si>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</si>
  <si>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Культура</t>
  </si>
  <si>
    <t>Обеспеченность библиотеками, % от нормативной потребности</t>
  </si>
  <si>
    <t>Образование</t>
  </si>
  <si>
    <t>Здравоохранение</t>
  </si>
  <si>
    <t>Младенческая смертность, на 1 тыс. родившихся живыми</t>
  </si>
  <si>
    <t>Материнская смертность, на 100 тыс. родившихся живыми</t>
  </si>
  <si>
    <t xml:space="preserve">Смертность населения (без показателя смертности от внешних причин), количество умерших на 100 тыс. чел. </t>
  </si>
  <si>
    <t>Средняя продолжительность жизни, лет</t>
  </si>
  <si>
    <t>Среднемесячная  заработная плата, руб.</t>
  </si>
  <si>
    <t>Физическая культура</t>
  </si>
  <si>
    <t>Социальная защита населения</t>
  </si>
  <si>
    <t>Социальная поддержка семьи и детей</t>
  </si>
  <si>
    <t>Доля детей оставшихся без попечения родителей, переданных:</t>
  </si>
  <si>
    <t>Безопасность жизнедеятельности</t>
  </si>
  <si>
    <t>РАЗДЕЛ III РАЗВИТИЕ ИНФРАСТРУКТУРЫ</t>
  </si>
  <si>
    <t>Строительство</t>
  </si>
  <si>
    <t>Жилищно-коммунальное хозяйство</t>
  </si>
  <si>
    <t>Транспорт и транспортная инфраструктура</t>
  </si>
  <si>
    <t xml:space="preserve">Связь, инфраструктура связи и информатизация </t>
  </si>
  <si>
    <t>Электросетевая инфраструктура</t>
  </si>
  <si>
    <t>Численность трудоспособного населения</t>
  </si>
  <si>
    <t xml:space="preserve"> тыс. чел</t>
  </si>
  <si>
    <t>Численность занятых в экономике</t>
  </si>
  <si>
    <t>Уровень общей безработицы</t>
  </si>
  <si>
    <t>%</t>
  </si>
  <si>
    <t>Объем инвестиций в основной капитал</t>
  </si>
  <si>
    <t xml:space="preserve"> млн. руб.</t>
  </si>
  <si>
    <t>Объем инвестиций в основной капитал (за исключением бюджетных)</t>
  </si>
  <si>
    <t>Налоговые и неналоговые  доходы консолидированного бюджета МО</t>
  </si>
  <si>
    <t>руб.</t>
  </si>
  <si>
    <t>Расходы консолидированного бюджета на содержание работников органов местного самоуправления в расчете на одного жителя</t>
  </si>
  <si>
    <t>чел.</t>
  </si>
  <si>
    <t>Численность населения, имеющего доходы ниже прожиточного минимума</t>
  </si>
  <si>
    <t>Доля населения с денежными доходами ниже величины прожиточного минимума</t>
  </si>
  <si>
    <t>Среднемесячная номинальная начисленная заработная плата одного работника</t>
  </si>
  <si>
    <t xml:space="preserve">руб. </t>
  </si>
  <si>
    <t>Объем  отгрузки</t>
  </si>
  <si>
    <t>Производительность труда  на  одного занятого</t>
  </si>
  <si>
    <t>Среднемесячная заработная  плата</t>
  </si>
  <si>
    <t>тыс. руб.</t>
  </si>
  <si>
    <t>Промышленность строительных материалов</t>
  </si>
  <si>
    <t>Производство и распределение электроэнергии, газа и воды</t>
  </si>
  <si>
    <t>Производство  транспортных средств и оборудования</t>
  </si>
  <si>
    <t>Металлургическое производство и производство готовых металлических изделий</t>
  </si>
  <si>
    <t>Пищевая и перерабатывающая промышленность</t>
  </si>
  <si>
    <t>Валовая продукция сельского хозяйства</t>
  </si>
  <si>
    <t>Производительность труда на одного занятого</t>
  </si>
  <si>
    <r>
      <t xml:space="preserve">Среднемесячная </t>
    </r>
    <r>
      <rPr>
        <sz val="12"/>
        <color indexed="8"/>
        <rFont val="Times New Roman"/>
        <family val="1"/>
      </rPr>
      <t>заработная плата</t>
    </r>
  </si>
  <si>
    <t>Количество туристских прибытий</t>
  </si>
  <si>
    <t>Объем платных услуг, оказанных туристам</t>
  </si>
  <si>
    <t>Среднемесячная заработная плата</t>
  </si>
  <si>
    <t>Оборот розничной торговли</t>
  </si>
  <si>
    <t>Объем платных услуг</t>
  </si>
  <si>
    <t>Оборот общественного питания</t>
  </si>
  <si>
    <t>Численность занятых</t>
  </si>
  <si>
    <t>млн. руб.</t>
  </si>
  <si>
    <t xml:space="preserve">чел. </t>
  </si>
  <si>
    <t>Объем отгруженных товаров, выполненных работ, услугам силами  субъектов малого и среднего предпринимательства</t>
  </si>
  <si>
    <t xml:space="preserve">млн. руб. </t>
  </si>
  <si>
    <t xml:space="preserve">ед. </t>
  </si>
  <si>
    <t>Количество малых предприятий</t>
  </si>
  <si>
    <t>Доля среднесписочной  численности работников (без внешних совместителей) малых предприятий в  среднесписочной численности работников (без внешних совместителей) всех предприятий и организаций</t>
  </si>
  <si>
    <t>Доходы от  использования муниципального имущества  (аренда, продажа)</t>
  </si>
  <si>
    <t>Рост числа земельных участков, поставленных на кадастровый учет</t>
  </si>
  <si>
    <t>в % по отношению к предыдущему году</t>
  </si>
  <si>
    <t>Доля оформленных прав  муниципальной собственности на объекты недвижимости от общего количества объектов, учтенных в реестре муниципальной собственности</t>
  </si>
  <si>
    <t xml:space="preserve">Доля выделенных земельных участков в счет долей в праве собственности на земельные участки из земель с/х назначения (оформление паев на землю) </t>
  </si>
  <si>
    <t>Количество молодых специалистов, получивших социальную выплату на приобретение жилья</t>
  </si>
  <si>
    <t xml:space="preserve"> чел. 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</si>
  <si>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</si>
  <si>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>Доля молодых людей, принимающих участие в добровольческой деятельности,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</si>
  <si>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</si>
  <si>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</si>
  <si>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</si>
  <si>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 к общему населению</t>
  </si>
  <si>
    <t>Обеспеченность культурно-досуговыми учреждениями</t>
  </si>
  <si>
    <t xml:space="preserve"> % от нормативной потребности </t>
  </si>
  <si>
    <t>Удельный вес лиц, сдавших единый государственный экзамен, от числа выпускников, участвовавших в едином государственном экзамене</t>
  </si>
  <si>
    <t>Охват детей разными формами предоставления услуг дошкольного образования 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</si>
  <si>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</si>
  <si>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лет</t>
  </si>
  <si>
    <t>Удельный вес населения, занимающегося физической культурой и спортом</t>
  </si>
  <si>
    <t>Обеспеченность плоскостными сооружениями</t>
  </si>
  <si>
    <t>Обеспеченность спортивными залами</t>
  </si>
  <si>
    <t>Доля семей, получающих жилищные субсидии на оплату жилого помещения и коммунальных услуг, в общем количестве семей</t>
  </si>
  <si>
    <t>Объем платных социальных услуг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</si>
  <si>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</t>
  </si>
  <si>
    <t xml:space="preserve"> % от числа детей, оставшихся без попечения родителей</t>
  </si>
  <si>
    <t>неродственникам в приемные семьи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</si>
  <si>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</si>
  <si>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</si>
  <si>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</si>
  <si>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</si>
  <si>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>Уровень преступности на 100 тыс.человек населения</t>
  </si>
  <si>
    <t>Объем выполненных работ</t>
  </si>
  <si>
    <t>тыс.кв.м.</t>
  </si>
  <si>
    <t xml:space="preserve">Ввод жилья в эксплуатацию </t>
  </si>
  <si>
    <t xml:space="preserve">кв.м. </t>
  </si>
  <si>
    <t>Общая площадь жилых помещений, приходящаяся в среднем на одного жителя</t>
  </si>
  <si>
    <t xml:space="preserve"> в том числе, введенная в действие за отчетный период</t>
  </si>
  <si>
    <t>Доля населения, обеспеченного питьевой водой отвечающей требованиям безопасности, в общей численности населения муниципального образования</t>
  </si>
  <si>
    <t>Уровень износа коммунальной инфраструктуры</t>
  </si>
  <si>
    <t>Удельный вес ветхого и аварийного жилищного фонда от общего объема жилищного фонда</t>
  </si>
  <si>
    <t>Доля убыточных организаций жилищно-коммунального хозяйства</t>
  </si>
  <si>
    <t xml:space="preserve">км. </t>
  </si>
  <si>
    <t>Строительство автодорог</t>
  </si>
  <si>
    <t>пог. м.</t>
  </si>
  <si>
    <t>Строительство мостов</t>
  </si>
  <si>
    <t>Грузооборот (без объема перевозок по железной дороге)</t>
  </si>
  <si>
    <t>млн. тонно-км</t>
  </si>
  <si>
    <t>Пассажирооборот (без пассажирооборота по железной дороге)</t>
  </si>
  <si>
    <t>млн. пасс-км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</si>
  <si>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            </t>
  </si>
  <si>
    <t>Оказано услуг связи</t>
  </si>
  <si>
    <t xml:space="preserve">Количество Интернет - пользователей на 1 000 чел. </t>
  </si>
  <si>
    <t>МВт</t>
  </si>
  <si>
    <t>Строительство подстанций</t>
  </si>
  <si>
    <t>Строительство линий электропередачи</t>
  </si>
  <si>
    <t>Ед. изм</t>
  </si>
  <si>
    <t>Выполнение программы, %</t>
  </si>
  <si>
    <t xml:space="preserve">Демография и занятость </t>
  </si>
  <si>
    <t xml:space="preserve">Численность постоянного населения  </t>
  </si>
  <si>
    <t>Обеспеченность плавательными бассейнами</t>
  </si>
  <si>
    <t>Добыча полезных ископаемых</t>
  </si>
  <si>
    <t>Обработка древесины и производство изделий из дерева</t>
  </si>
  <si>
    <t xml:space="preserve">9 месяцев 2007 года </t>
  </si>
  <si>
    <t>Уровень регистрируемой безработицы</t>
  </si>
  <si>
    <t>Численость занятых</t>
  </si>
  <si>
    <t xml:space="preserve">9 месяцев 2014 года </t>
  </si>
  <si>
    <t xml:space="preserve"> Факт 9 месяцев 2017 года </t>
  </si>
  <si>
    <t xml:space="preserve">9 месяцев 2016 года </t>
  </si>
  <si>
    <t>Реконструкция (ремонт)  автодорог</t>
  </si>
  <si>
    <t xml:space="preserve"> План 9 месяцев 2018 года </t>
  </si>
  <si>
    <t>Факт 9 месяцев 2018 года</t>
  </si>
  <si>
    <t>Отчет о социально-экономическом развитии МО «Прибайкальский район» за 9 месяцев 2018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</si>
</sst>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_-* #,##0.0_р_._-;\-* #,##0.0_р_._-;_-* &quot;-&quot;??_р_._-;_-@_-"/>
    <numFmt numFmtId="176" formatCode="0.0000"/>
    <numFmt numFmtId="177" formatCode="_-* #,##0.000_р_._-;\-* #,##0.000_р_._-;_-* &quot;-&quot;??_р_._-;_-@_-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"/>
      <family val="0"/>
    </font>
    <font>
      <i/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0" fillId="6" borderId="0" xfId="0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7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9" fontId="51" fillId="0" borderId="10" xfId="5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3" fontId="51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178" fontId="51" fillId="0" borderId="11" xfId="57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173" fontId="51" fillId="35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8" fillId="34" borderId="11" xfId="0" applyNumberFormat="1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center" vertical="center" wrapText="1"/>
    </xf>
    <xf numFmtId="0" fontId="56" fillId="3" borderId="11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56" fillId="3" borderId="14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11" borderId="11" xfId="0" applyFont="1" applyFill="1" applyBorder="1" applyAlignment="1">
      <alignment horizontal="center" vertical="center" wrapText="1"/>
    </xf>
    <xf numFmtId="0" fontId="58" fillId="11" borderId="13" xfId="0" applyFont="1" applyFill="1" applyBorder="1" applyAlignment="1">
      <alignment horizontal="center" vertical="center" wrapText="1"/>
    </xf>
    <xf numFmtId="0" fontId="58" fillId="11" borderId="14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 wrapText="1"/>
    </xf>
    <xf numFmtId="0" fontId="52" fillId="11" borderId="13" xfId="0" applyFont="1" applyFill="1" applyBorder="1" applyAlignment="1">
      <alignment horizontal="center" vertical="center" wrapText="1"/>
    </xf>
    <xf numFmtId="0" fontId="52" fillId="11" borderId="14" xfId="0" applyFont="1" applyFill="1" applyBorder="1" applyAlignment="1">
      <alignment horizontal="center" vertical="center" wrapText="1"/>
    </xf>
    <xf numFmtId="0" fontId="52" fillId="17" borderId="11" xfId="0" applyFont="1" applyFill="1" applyBorder="1" applyAlignment="1">
      <alignment horizontal="center" vertical="center" wrapText="1"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4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justify" vertical="center"/>
    </xf>
    <xf numFmtId="0" fontId="52" fillId="10" borderId="11" xfId="0" applyFont="1" applyFill="1" applyBorder="1" applyAlignment="1">
      <alignment horizontal="center" vertical="top"/>
    </xf>
    <xf numFmtId="0" fontId="52" fillId="10" borderId="13" xfId="0" applyFont="1" applyFill="1" applyBorder="1" applyAlignment="1">
      <alignment horizontal="center" vertical="top"/>
    </xf>
    <xf numFmtId="0" fontId="52" fillId="10" borderId="14" xfId="0" applyFont="1" applyFill="1" applyBorder="1" applyAlignment="1">
      <alignment horizontal="center" vertical="top"/>
    </xf>
    <xf numFmtId="0" fontId="58" fillId="11" borderId="11" xfId="0" applyFont="1" applyFill="1" applyBorder="1" applyAlignment="1">
      <alignment horizontal="center" vertical="center"/>
    </xf>
    <xf numFmtId="0" fontId="58" fillId="11" borderId="13" xfId="0" applyFont="1" applyFill="1" applyBorder="1" applyAlignment="1">
      <alignment horizontal="center" vertical="center"/>
    </xf>
    <xf numFmtId="0" fontId="58" fillId="11" borderId="14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0" fontId="52" fillId="11" borderId="13" xfId="0" applyFont="1" applyFill="1" applyBorder="1" applyAlignment="1">
      <alignment horizontal="center" vertical="center"/>
    </xf>
    <xf numFmtId="0" fontId="52" fillId="11" borderId="14" xfId="0" applyFont="1" applyFill="1" applyBorder="1" applyAlignment="1">
      <alignment horizontal="center" vertical="center"/>
    </xf>
    <xf numFmtId="0" fontId="60" fillId="11" borderId="11" xfId="0" applyFont="1" applyFill="1" applyBorder="1" applyAlignment="1">
      <alignment horizontal="center" vertical="center" wrapText="1"/>
    </xf>
    <xf numFmtId="0" fontId="60" fillId="11" borderId="13" xfId="0" applyFont="1" applyFill="1" applyBorder="1" applyAlignment="1">
      <alignment horizontal="center" vertical="center" wrapText="1"/>
    </xf>
    <xf numFmtId="0" fontId="60" fillId="11" borderId="14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view="pageBreakPreview" zoomScale="69" zoomScaleSheetLayoutView="69" zoomScalePageLayoutView="0" workbookViewId="0" topLeftCell="A1">
      <pane ySplit="2" topLeftCell="A3" activePane="bottomLeft" state="frozen"/>
      <selection pane="topLeft" activeCell="A1" sqref="A1"/>
      <selection pane="bottomLeft" activeCell="B1" sqref="B1:I1"/>
    </sheetView>
  </sheetViews>
  <sheetFormatPr defaultColWidth="9.140625" defaultRowHeight="15"/>
  <cols>
    <col min="1" max="1" width="6.8515625" style="7" customWidth="1"/>
    <col min="2" max="2" width="52.140625" style="0" customWidth="1"/>
    <col min="3" max="3" width="12.57421875" style="2" customWidth="1"/>
    <col min="4" max="4" width="11.57421875" style="0" customWidth="1"/>
    <col min="5" max="5" width="8.8515625" style="0" customWidth="1"/>
    <col min="6" max="9" width="12.140625" style="0" customWidth="1"/>
    <col min="10" max="10" width="15.421875" style="0" customWidth="1"/>
  </cols>
  <sheetData>
    <row r="1" spans="2:9" ht="56.25" customHeight="1">
      <c r="B1" s="93" t="s">
        <v>147</v>
      </c>
      <c r="C1" s="93"/>
      <c r="D1" s="93"/>
      <c r="E1" s="93"/>
      <c r="F1" s="93"/>
      <c r="G1" s="93"/>
      <c r="H1" s="93"/>
      <c r="I1" s="93"/>
    </row>
    <row r="2" spans="1:10" ht="57">
      <c r="A2" s="3" t="s">
        <v>0</v>
      </c>
      <c r="B2" s="3" t="s">
        <v>1</v>
      </c>
      <c r="C2" s="4" t="s">
        <v>131</v>
      </c>
      <c r="D2" s="4" t="s">
        <v>138</v>
      </c>
      <c r="E2" s="4" t="s">
        <v>141</v>
      </c>
      <c r="F2" s="5" t="s">
        <v>143</v>
      </c>
      <c r="G2" s="5" t="s">
        <v>142</v>
      </c>
      <c r="H2" s="5" t="s">
        <v>145</v>
      </c>
      <c r="I2" s="5" t="s">
        <v>146</v>
      </c>
      <c r="J2" s="4" t="s">
        <v>132</v>
      </c>
    </row>
    <row r="3" spans="1:10" s="19" customFormat="1" ht="15.75">
      <c r="A3" s="94" t="s">
        <v>133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s="44" customFormat="1" ht="15.75">
      <c r="A4" s="13">
        <v>1</v>
      </c>
      <c r="B4" s="25" t="s">
        <v>134</v>
      </c>
      <c r="C4" s="14" t="s">
        <v>34</v>
      </c>
      <c r="D4" s="41">
        <v>29.048</v>
      </c>
      <c r="E4" s="42">
        <v>26.8</v>
      </c>
      <c r="F4" s="26">
        <v>26.9</v>
      </c>
      <c r="G4" s="26">
        <v>26.9</v>
      </c>
      <c r="H4" s="26">
        <v>26.7</v>
      </c>
      <c r="I4" s="26">
        <v>26.7</v>
      </c>
      <c r="J4" s="43">
        <f>SUM(I4/H4)</f>
        <v>1</v>
      </c>
    </row>
    <row r="5" spans="1:10" s="44" customFormat="1" ht="15.75">
      <c r="A5" s="13">
        <f>A4+1</f>
        <v>2</v>
      </c>
      <c r="B5" s="25" t="s">
        <v>33</v>
      </c>
      <c r="C5" s="14" t="s">
        <v>34</v>
      </c>
      <c r="D5" s="41">
        <v>15.672</v>
      </c>
      <c r="E5" s="42">
        <v>16.2</v>
      </c>
      <c r="F5" s="26">
        <v>16.5</v>
      </c>
      <c r="G5" s="26">
        <v>16.5</v>
      </c>
      <c r="H5" s="26">
        <v>16</v>
      </c>
      <c r="I5" s="26">
        <v>16.1</v>
      </c>
      <c r="J5" s="43">
        <f aca="true" t="shared" si="0" ref="J5:J46">SUM(I5/H5)</f>
        <v>1.00625</v>
      </c>
    </row>
    <row r="6" spans="1:10" s="44" customFormat="1" ht="15.75">
      <c r="A6" s="13">
        <f>A5+1</f>
        <v>3</v>
      </c>
      <c r="B6" s="25" t="s">
        <v>35</v>
      </c>
      <c r="C6" s="14" t="s">
        <v>34</v>
      </c>
      <c r="D6" s="41">
        <v>11.941</v>
      </c>
      <c r="E6" s="42">
        <v>12.24</v>
      </c>
      <c r="F6" s="26">
        <v>12.066</v>
      </c>
      <c r="G6" s="26">
        <v>12.16</v>
      </c>
      <c r="H6" s="26">
        <v>12.16</v>
      </c>
      <c r="I6" s="26">
        <v>12</v>
      </c>
      <c r="J6" s="43">
        <f t="shared" si="0"/>
        <v>0.9868421052631579</v>
      </c>
    </row>
    <row r="7" spans="1:10" s="44" customFormat="1" ht="15.75">
      <c r="A7" s="13">
        <f>A6+1</f>
        <v>4</v>
      </c>
      <c r="B7" s="25" t="s">
        <v>36</v>
      </c>
      <c r="C7" s="14" t="s">
        <v>37</v>
      </c>
      <c r="D7" s="45">
        <v>12.8</v>
      </c>
      <c r="E7" s="42">
        <v>7.5</v>
      </c>
      <c r="F7" s="26">
        <v>7</v>
      </c>
      <c r="G7" s="26">
        <v>7.1</v>
      </c>
      <c r="H7" s="26">
        <v>7.1</v>
      </c>
      <c r="I7" s="26">
        <v>7.1</v>
      </c>
      <c r="J7" s="43">
        <f t="shared" si="0"/>
        <v>1</v>
      </c>
    </row>
    <row r="8" spans="1:10" s="44" customFormat="1" ht="15.75">
      <c r="A8" s="13">
        <f>A7+1</f>
        <v>5</v>
      </c>
      <c r="B8" s="25" t="s">
        <v>139</v>
      </c>
      <c r="C8" s="14" t="s">
        <v>37</v>
      </c>
      <c r="D8" s="45">
        <v>1.3</v>
      </c>
      <c r="E8" s="42">
        <v>0.5</v>
      </c>
      <c r="F8" s="26">
        <v>0.62</v>
      </c>
      <c r="G8" s="26">
        <v>0.7</v>
      </c>
      <c r="H8" s="26">
        <v>0.7</v>
      </c>
      <c r="I8" s="26">
        <v>0.6</v>
      </c>
      <c r="J8" s="43">
        <f t="shared" si="0"/>
        <v>0.8571428571428572</v>
      </c>
    </row>
    <row r="9" spans="1:10" s="44" customFormat="1" ht="22.5" customHeight="1">
      <c r="A9" s="74" t="s">
        <v>2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s="44" customFormat="1" ht="15.75">
      <c r="A10" s="13">
        <f>A8+1</f>
        <v>6</v>
      </c>
      <c r="B10" s="25" t="s">
        <v>38</v>
      </c>
      <c r="C10" s="14" t="s">
        <v>39</v>
      </c>
      <c r="D10" s="22">
        <v>327.9</v>
      </c>
      <c r="E10" s="22">
        <v>1629.45</v>
      </c>
      <c r="F10" s="26">
        <v>403.48</v>
      </c>
      <c r="G10" s="26">
        <v>331.603</v>
      </c>
      <c r="H10" s="26">
        <v>700</v>
      </c>
      <c r="I10" s="26">
        <v>801.11</v>
      </c>
      <c r="J10" s="43">
        <f t="shared" si="0"/>
        <v>1.144442857142857</v>
      </c>
    </row>
    <row r="11" spans="1:10" s="44" customFormat="1" ht="31.5">
      <c r="A11" s="13">
        <f aca="true" t="shared" si="1" ref="A11:A16">A10+1</f>
        <v>7</v>
      </c>
      <c r="B11" s="25" t="s">
        <v>40</v>
      </c>
      <c r="C11" s="14" t="s">
        <v>39</v>
      </c>
      <c r="D11" s="22">
        <v>69.2</v>
      </c>
      <c r="E11" s="22">
        <v>651.23</v>
      </c>
      <c r="F11" s="26">
        <v>332.104</v>
      </c>
      <c r="G11" s="26">
        <v>127.42</v>
      </c>
      <c r="H11" s="26">
        <v>133</v>
      </c>
      <c r="I11" s="26">
        <v>156.48</v>
      </c>
      <c r="J11" s="43">
        <f t="shared" si="0"/>
        <v>1.1765413533834586</v>
      </c>
    </row>
    <row r="12" spans="1:10" s="44" customFormat="1" ht="31.5">
      <c r="A12" s="13">
        <f t="shared" si="1"/>
        <v>8</v>
      </c>
      <c r="B12" s="25" t="s">
        <v>41</v>
      </c>
      <c r="C12" s="14" t="s">
        <v>39</v>
      </c>
      <c r="D12" s="22">
        <v>48.7</v>
      </c>
      <c r="E12" s="22">
        <v>70.9</v>
      </c>
      <c r="F12" s="26">
        <v>84.4</v>
      </c>
      <c r="G12" s="26">
        <v>83.14</v>
      </c>
      <c r="H12" s="26">
        <v>102.3</v>
      </c>
      <c r="I12" s="26">
        <v>103.41</v>
      </c>
      <c r="J12" s="43">
        <f t="shared" si="0"/>
        <v>1.0108504398826978</v>
      </c>
    </row>
    <row r="13" spans="1:10" s="44" customFormat="1" ht="63">
      <c r="A13" s="13">
        <f t="shared" si="1"/>
        <v>9</v>
      </c>
      <c r="B13" s="25" t="s">
        <v>43</v>
      </c>
      <c r="C13" s="14" t="s">
        <v>42</v>
      </c>
      <c r="D13" s="22">
        <v>1098.04</v>
      </c>
      <c r="E13" s="22">
        <v>1283.64</v>
      </c>
      <c r="F13" s="26">
        <v>1241.43</v>
      </c>
      <c r="G13" s="26">
        <v>1409.9</v>
      </c>
      <c r="H13" s="26">
        <v>2257.47</v>
      </c>
      <c r="I13" s="26">
        <v>1596.34</v>
      </c>
      <c r="J13" s="43">
        <f t="shared" si="0"/>
        <v>0.7071367504330068</v>
      </c>
    </row>
    <row r="14" spans="1:10" s="44" customFormat="1" ht="31.5">
      <c r="A14" s="13">
        <f t="shared" si="1"/>
        <v>10</v>
      </c>
      <c r="B14" s="25" t="s">
        <v>45</v>
      </c>
      <c r="C14" s="14" t="s">
        <v>44</v>
      </c>
      <c r="D14" s="22">
        <v>10.83</v>
      </c>
      <c r="E14" s="22">
        <v>3.2</v>
      </c>
      <c r="F14" s="26">
        <v>3424</v>
      </c>
      <c r="G14" s="26">
        <v>3419</v>
      </c>
      <c r="H14" s="26">
        <v>3933</v>
      </c>
      <c r="I14" s="26">
        <v>4080</v>
      </c>
      <c r="J14" s="43">
        <f t="shared" si="0"/>
        <v>1.0373760488176964</v>
      </c>
    </row>
    <row r="15" spans="1:10" s="44" customFormat="1" ht="31.5">
      <c r="A15" s="13">
        <f t="shared" si="1"/>
        <v>11</v>
      </c>
      <c r="B15" s="25" t="s">
        <v>46</v>
      </c>
      <c r="C15" s="14" t="s">
        <v>37</v>
      </c>
      <c r="D15" s="22">
        <v>37.3</v>
      </c>
      <c r="E15" s="22">
        <v>11.6</v>
      </c>
      <c r="F15" s="26">
        <v>12.7</v>
      </c>
      <c r="G15" s="26">
        <v>12.8</v>
      </c>
      <c r="H15" s="26">
        <v>14.7</v>
      </c>
      <c r="I15" s="26">
        <v>15.3</v>
      </c>
      <c r="J15" s="43">
        <f t="shared" si="0"/>
        <v>1.0408163265306123</v>
      </c>
    </row>
    <row r="16" spans="1:10" s="44" customFormat="1" ht="31.5">
      <c r="A16" s="13">
        <f t="shared" si="1"/>
        <v>12</v>
      </c>
      <c r="B16" s="25" t="s">
        <v>47</v>
      </c>
      <c r="C16" s="14" t="s">
        <v>48</v>
      </c>
      <c r="D16" s="22">
        <v>6035</v>
      </c>
      <c r="E16" s="22">
        <v>23858.8</v>
      </c>
      <c r="F16" s="26">
        <v>26952</v>
      </c>
      <c r="G16" s="26">
        <v>32443</v>
      </c>
      <c r="H16" s="26">
        <v>32500</v>
      </c>
      <c r="I16" s="26">
        <v>32677.1</v>
      </c>
      <c r="J16" s="43">
        <f t="shared" si="0"/>
        <v>1.0054492307692307</v>
      </c>
    </row>
    <row r="17" spans="1:10" s="17" customFormat="1" ht="20.25" customHeight="1">
      <c r="A17" s="90" t="s">
        <v>3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5.75">
      <c r="A18" s="6">
        <f>A16+1</f>
        <v>13</v>
      </c>
      <c r="B18" s="21" t="s">
        <v>49</v>
      </c>
      <c r="C18" s="1" t="s">
        <v>39</v>
      </c>
      <c r="D18" s="8">
        <f>D24+D30+D36+D42+D58</f>
        <v>660.6769999999999</v>
      </c>
      <c r="E18" s="8">
        <v>1459.254</v>
      </c>
      <c r="F18" s="27">
        <f>SUM(F24,F30,F36,F42,F58)</f>
        <v>1449.538</v>
      </c>
      <c r="G18" s="27">
        <f>SUM(G24,G30,G36,G42,G58)</f>
        <v>1585.665</v>
      </c>
      <c r="H18" s="27">
        <f>SUM(H24,H30,H36,H42)</f>
        <v>1646.1</v>
      </c>
      <c r="I18" s="27">
        <f>SUM(I24,I30,I36,I42)</f>
        <v>1666.4009999999998</v>
      </c>
      <c r="J18" s="43">
        <f t="shared" si="0"/>
        <v>1.012332786586477</v>
      </c>
    </row>
    <row r="19" spans="1:10" ht="15.75">
      <c r="A19" s="6">
        <f>A18+1</f>
        <v>14</v>
      </c>
      <c r="B19" s="21" t="s">
        <v>38</v>
      </c>
      <c r="C19" s="1" t="s">
        <v>39</v>
      </c>
      <c r="D19" s="8">
        <f>D25+D31+D37+D43+D59</f>
        <v>20.538</v>
      </c>
      <c r="E19" s="8">
        <v>117.046</v>
      </c>
      <c r="F19" s="27">
        <f>SUM(F25,F31,F37,F43,F59)</f>
        <v>132.595</v>
      </c>
      <c r="G19" s="27">
        <f>SUM(G25,G31,G37,G43,G59)</f>
        <v>26.389</v>
      </c>
      <c r="H19" s="27">
        <f>SUM(H25,H31,H37,H43)</f>
        <v>15</v>
      </c>
      <c r="I19" s="27">
        <f>SUM(I25,I31,I37,I43)</f>
        <v>39.58</v>
      </c>
      <c r="J19" s="43">
        <f t="shared" si="0"/>
        <v>2.6386666666666665</v>
      </c>
    </row>
    <row r="20" spans="1:10" ht="31.5">
      <c r="A20" s="6">
        <f>A19+1</f>
        <v>15</v>
      </c>
      <c r="B20" s="21" t="s">
        <v>50</v>
      </c>
      <c r="C20" s="1" t="s">
        <v>52</v>
      </c>
      <c r="D20" s="15">
        <f>((D18/D21)*1000)</f>
        <v>352.3610666666666</v>
      </c>
      <c r="E20" s="15">
        <v>810.2</v>
      </c>
      <c r="F20" s="27">
        <f>SUM(F26,F32,F38,F44,F60)/5</f>
        <v>759.7212121212121</v>
      </c>
      <c r="G20" s="27">
        <f>SUM(G26,G32,G38,G44,G60)/5</f>
        <v>777.4</v>
      </c>
      <c r="H20" s="27">
        <f>SUM(H26,H32,H38,H44)/3</f>
        <v>1192.3333333333333</v>
      </c>
      <c r="I20" s="27">
        <f>SUM(I26,I32,I38,I44)/3</f>
        <v>1290.6666666666667</v>
      </c>
      <c r="J20" s="43">
        <f t="shared" si="0"/>
        <v>1.0824713447022647</v>
      </c>
    </row>
    <row r="21" spans="1:11" s="12" customFormat="1" ht="15.75" hidden="1">
      <c r="A21" s="10"/>
      <c r="B21" s="23" t="s">
        <v>140</v>
      </c>
      <c r="C21" s="11"/>
      <c r="D21" s="24">
        <f>D27+D33+D39+D45+D61</f>
        <v>1875</v>
      </c>
      <c r="E21" s="24"/>
      <c r="F21" s="27">
        <f>SUM(F27,F33,F39,F45,F61)</f>
        <v>0</v>
      </c>
      <c r="G21" s="27"/>
      <c r="H21" s="27">
        <f>SUM(H27,H33,H39,H45)</f>
        <v>0</v>
      </c>
      <c r="I21" s="27">
        <f>SUM(I27,I33,I39,I45)</f>
        <v>0</v>
      </c>
      <c r="J21" s="43" t="e">
        <f t="shared" si="0"/>
        <v>#DIV/0!</v>
      </c>
      <c r="K21"/>
    </row>
    <row r="22" spans="1:10" ht="15.75">
      <c r="A22" s="6">
        <f>A20+1</f>
        <v>16</v>
      </c>
      <c r="B22" s="21" t="s">
        <v>51</v>
      </c>
      <c r="C22" s="1" t="s">
        <v>42</v>
      </c>
      <c r="D22" s="8">
        <f>(D28+D34+D40+D46+D62)/5</f>
        <v>7592</v>
      </c>
      <c r="E22" s="8">
        <v>17982.8</v>
      </c>
      <c r="F22" s="22">
        <f>(F28+F34+F40+F46+F62)/5</f>
        <v>20979.6</v>
      </c>
      <c r="G22" s="22">
        <f>(G28+G34+G40+G46+G62)/5</f>
        <v>23797.291999999998</v>
      </c>
      <c r="H22" s="27">
        <f>SUM(H28,H34,H40,H46)/3</f>
        <v>34121</v>
      </c>
      <c r="I22" s="27">
        <f>SUM(I28,I34,I40,I46)/3</f>
        <v>33077</v>
      </c>
      <c r="J22" s="43">
        <f t="shared" si="0"/>
        <v>0.9694030069458691</v>
      </c>
    </row>
    <row r="23" spans="1:10" s="16" customFormat="1" ht="15.75">
      <c r="A23" s="97" t="s">
        <v>136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s="28" customFormat="1" ht="15.75">
      <c r="A24" s="30">
        <f>A22+1</f>
        <v>17</v>
      </c>
      <c r="B24" s="31" t="s">
        <v>49</v>
      </c>
      <c r="C24" s="32" t="s">
        <v>39</v>
      </c>
      <c r="D24" s="33">
        <v>77</v>
      </c>
      <c r="E24" s="33">
        <v>192</v>
      </c>
      <c r="F24" s="34">
        <v>175.75</v>
      </c>
      <c r="G24" s="34">
        <v>176</v>
      </c>
      <c r="H24" s="34">
        <v>185.5</v>
      </c>
      <c r="I24" s="34">
        <v>187</v>
      </c>
      <c r="J24" s="43">
        <f t="shared" si="0"/>
        <v>1.0080862533692723</v>
      </c>
    </row>
    <row r="25" spans="1:10" s="28" customFormat="1" ht="15.75">
      <c r="A25" s="30">
        <f>A24+1</f>
        <v>18</v>
      </c>
      <c r="B25" s="31" t="s">
        <v>38</v>
      </c>
      <c r="C25" s="32" t="s">
        <v>39</v>
      </c>
      <c r="D25" s="33">
        <v>4.058</v>
      </c>
      <c r="E25" s="33"/>
      <c r="F25" s="34">
        <v>9.495</v>
      </c>
      <c r="G25" s="34">
        <v>8.389</v>
      </c>
      <c r="H25" s="34"/>
      <c r="I25" s="34"/>
      <c r="J25" s="43"/>
    </row>
    <row r="26" spans="1:10" s="28" customFormat="1" ht="31.5">
      <c r="A26" s="30">
        <f>A25+1</f>
        <v>19</v>
      </c>
      <c r="B26" s="31" t="s">
        <v>50</v>
      </c>
      <c r="C26" s="32" t="s">
        <v>52</v>
      </c>
      <c r="D26" s="35">
        <f>(D24/D27)*1000</f>
        <v>423.0769230769231</v>
      </c>
      <c r="E26" s="35">
        <v>1005.2</v>
      </c>
      <c r="F26" s="35">
        <v>983</v>
      </c>
      <c r="G26" s="35">
        <v>1053</v>
      </c>
      <c r="H26" s="35">
        <v>923</v>
      </c>
      <c r="I26" s="35">
        <v>930</v>
      </c>
      <c r="J26" s="43">
        <f t="shared" si="0"/>
        <v>1.0075839653304441</v>
      </c>
    </row>
    <row r="27" spans="1:10" s="29" customFormat="1" ht="15.75" hidden="1">
      <c r="A27" s="36"/>
      <c r="B27" s="37" t="s">
        <v>140</v>
      </c>
      <c r="C27" s="38"/>
      <c r="D27" s="39">
        <v>182</v>
      </c>
      <c r="E27" s="39"/>
      <c r="F27" s="40"/>
      <c r="G27" s="40"/>
      <c r="H27" s="40"/>
      <c r="I27" s="40"/>
      <c r="J27" s="43" t="e">
        <f t="shared" si="0"/>
        <v>#DIV/0!</v>
      </c>
    </row>
    <row r="28" spans="1:10" s="28" customFormat="1" ht="15.75">
      <c r="A28" s="30">
        <f>A26+1</f>
        <v>20</v>
      </c>
      <c r="B28" s="31" t="s">
        <v>51</v>
      </c>
      <c r="C28" s="32" t="s">
        <v>42</v>
      </c>
      <c r="D28" s="33">
        <v>10300</v>
      </c>
      <c r="E28" s="33">
        <v>21080</v>
      </c>
      <c r="F28" s="34">
        <v>30000</v>
      </c>
      <c r="G28" s="34">
        <v>30000</v>
      </c>
      <c r="H28" s="34">
        <v>36730</v>
      </c>
      <c r="I28" s="34">
        <v>36730</v>
      </c>
      <c r="J28" s="43">
        <f t="shared" si="0"/>
        <v>1</v>
      </c>
    </row>
    <row r="29" spans="1:10" s="16" customFormat="1" ht="15.75">
      <c r="A29" s="81" t="s">
        <v>53</v>
      </c>
      <c r="B29" s="82"/>
      <c r="C29" s="82"/>
      <c r="D29" s="82"/>
      <c r="E29" s="82"/>
      <c r="F29" s="82"/>
      <c r="G29" s="82"/>
      <c r="H29" s="82"/>
      <c r="I29" s="82"/>
      <c r="J29" s="83"/>
    </row>
    <row r="30" spans="1:10" s="44" customFormat="1" ht="15.75">
      <c r="A30" s="13">
        <f>A28+1</f>
        <v>21</v>
      </c>
      <c r="B30" s="25" t="s">
        <v>49</v>
      </c>
      <c r="C30" s="14" t="s">
        <v>39</v>
      </c>
      <c r="D30" s="22">
        <v>81.032</v>
      </c>
      <c r="E30" s="22">
        <v>147.254</v>
      </c>
      <c r="F30" s="26">
        <v>30.268</v>
      </c>
      <c r="G30" s="26">
        <v>10.355</v>
      </c>
      <c r="H30" s="26"/>
      <c r="I30" s="26"/>
      <c r="J30" s="43"/>
    </row>
    <row r="31" spans="1:10" s="44" customFormat="1" ht="15.75">
      <c r="A31" s="13">
        <f>A30+1</f>
        <v>22</v>
      </c>
      <c r="B31" s="25" t="s">
        <v>38</v>
      </c>
      <c r="C31" s="14" t="s">
        <v>39</v>
      </c>
      <c r="D31" s="22">
        <v>1.05</v>
      </c>
      <c r="E31" s="22">
        <v>3.063</v>
      </c>
      <c r="F31" s="26"/>
      <c r="G31" s="26">
        <v>0.5</v>
      </c>
      <c r="H31" s="26"/>
      <c r="I31" s="26"/>
      <c r="J31" s="43"/>
    </row>
    <row r="32" spans="1:10" s="44" customFormat="1" ht="31.5">
      <c r="A32" s="13">
        <f>A31+1</f>
        <v>23</v>
      </c>
      <c r="B32" s="25" t="s">
        <v>50</v>
      </c>
      <c r="C32" s="14" t="s">
        <v>52</v>
      </c>
      <c r="D32" s="27">
        <f>(D30/D33)*1000</f>
        <v>424.25130890052355</v>
      </c>
      <c r="E32" s="27">
        <v>729</v>
      </c>
      <c r="F32" s="27">
        <f>SUM(F30/66)*1000</f>
        <v>458.6060606060606</v>
      </c>
      <c r="G32" s="27">
        <v>235</v>
      </c>
      <c r="H32" s="27"/>
      <c r="I32" s="27"/>
      <c r="J32" s="43"/>
    </row>
    <row r="33" spans="1:10" s="44" customFormat="1" ht="15.75" hidden="1">
      <c r="A33" s="13"/>
      <c r="B33" s="25" t="s">
        <v>140</v>
      </c>
      <c r="C33" s="14"/>
      <c r="D33" s="22">
        <v>191</v>
      </c>
      <c r="E33" s="22"/>
      <c r="F33" s="26"/>
      <c r="G33" s="26"/>
      <c r="H33" s="26"/>
      <c r="I33" s="26"/>
      <c r="J33" s="43"/>
    </row>
    <row r="34" spans="1:10" s="44" customFormat="1" ht="15.75">
      <c r="A34" s="13">
        <f>A32+1</f>
        <v>24</v>
      </c>
      <c r="B34" s="25" t="s">
        <v>51</v>
      </c>
      <c r="C34" s="14" t="s">
        <v>42</v>
      </c>
      <c r="D34" s="22">
        <v>10400</v>
      </c>
      <c r="E34" s="22">
        <v>20999</v>
      </c>
      <c r="F34" s="26">
        <v>18598</v>
      </c>
      <c r="G34" s="26">
        <v>13000</v>
      </c>
      <c r="H34" s="26"/>
      <c r="I34" s="26"/>
      <c r="J34" s="43"/>
    </row>
    <row r="35" spans="1:10" s="16" customFormat="1" ht="25.5" customHeight="1">
      <c r="A35" s="81" t="s">
        <v>137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s="44" customFormat="1" ht="15.75">
      <c r="A36" s="13">
        <f>A34+1</f>
        <v>25</v>
      </c>
      <c r="B36" s="25" t="s">
        <v>49</v>
      </c>
      <c r="C36" s="14" t="s">
        <v>39</v>
      </c>
      <c r="D36" s="22">
        <v>453.155</v>
      </c>
      <c r="E36" s="22">
        <v>985</v>
      </c>
      <c r="F36" s="26">
        <v>1142</v>
      </c>
      <c r="G36" s="46">
        <v>1316</v>
      </c>
      <c r="H36" s="46">
        <v>1400</v>
      </c>
      <c r="I36" s="46">
        <v>1417.85</v>
      </c>
      <c r="J36" s="43">
        <f t="shared" si="0"/>
        <v>1.01275</v>
      </c>
    </row>
    <row r="37" spans="1:10" s="44" customFormat="1" ht="15.75">
      <c r="A37" s="13">
        <f>A36+1</f>
        <v>26</v>
      </c>
      <c r="B37" s="25" t="s">
        <v>38</v>
      </c>
      <c r="C37" s="14" t="s">
        <v>39</v>
      </c>
      <c r="D37" s="22"/>
      <c r="E37" s="22">
        <v>113.983</v>
      </c>
      <c r="F37" s="26">
        <v>123</v>
      </c>
      <c r="G37" s="26">
        <v>17</v>
      </c>
      <c r="H37" s="26">
        <v>15</v>
      </c>
      <c r="I37" s="26">
        <v>32</v>
      </c>
      <c r="J37" s="43">
        <f t="shared" si="0"/>
        <v>2.1333333333333333</v>
      </c>
    </row>
    <row r="38" spans="1:10" s="44" customFormat="1" ht="31.5">
      <c r="A38" s="13">
        <f>A37+1</f>
        <v>27</v>
      </c>
      <c r="B38" s="25" t="s">
        <v>50</v>
      </c>
      <c r="C38" s="14" t="s">
        <v>52</v>
      </c>
      <c r="D38" s="27">
        <f>(D36/D39)*1000</f>
        <v>396.46106736657913</v>
      </c>
      <c r="E38" s="27">
        <v>970.4</v>
      </c>
      <c r="F38" s="27">
        <v>1566</v>
      </c>
      <c r="G38" s="27">
        <v>1803</v>
      </c>
      <c r="H38" s="27">
        <v>2248</v>
      </c>
      <c r="I38" s="27">
        <v>2529</v>
      </c>
      <c r="J38" s="43">
        <f t="shared" si="0"/>
        <v>1.125</v>
      </c>
    </row>
    <row r="39" spans="1:10" s="44" customFormat="1" ht="15.75" hidden="1">
      <c r="A39" s="13"/>
      <c r="B39" s="25" t="s">
        <v>140</v>
      </c>
      <c r="C39" s="14"/>
      <c r="D39" s="22">
        <v>1143</v>
      </c>
      <c r="E39" s="22"/>
      <c r="F39" s="26"/>
      <c r="G39" s="26"/>
      <c r="H39" s="26"/>
      <c r="I39" s="26"/>
      <c r="J39" s="43" t="e">
        <f t="shared" si="0"/>
        <v>#DIV/0!</v>
      </c>
    </row>
    <row r="40" spans="1:10" s="44" customFormat="1" ht="15.75">
      <c r="A40" s="13">
        <f>A38+1</f>
        <v>28</v>
      </c>
      <c r="B40" s="25" t="s">
        <v>51</v>
      </c>
      <c r="C40" s="14" t="s">
        <v>42</v>
      </c>
      <c r="D40" s="22">
        <v>6100</v>
      </c>
      <c r="E40" s="22">
        <v>20200</v>
      </c>
      <c r="F40" s="26">
        <v>27300</v>
      </c>
      <c r="G40" s="26">
        <v>45549</v>
      </c>
      <c r="H40" s="26">
        <v>46633</v>
      </c>
      <c r="I40" s="26">
        <v>42912</v>
      </c>
      <c r="J40" s="43">
        <f t="shared" si="0"/>
        <v>0.9202067205626917</v>
      </c>
    </row>
    <row r="41" spans="1:10" s="16" customFormat="1" ht="25.5" customHeight="1">
      <c r="A41" s="103" t="s">
        <v>54</v>
      </c>
      <c r="B41" s="104"/>
      <c r="C41" s="104"/>
      <c r="D41" s="104"/>
      <c r="E41" s="104"/>
      <c r="F41" s="104"/>
      <c r="G41" s="104"/>
      <c r="H41" s="104"/>
      <c r="I41" s="104"/>
      <c r="J41" s="105"/>
    </row>
    <row r="42" spans="1:10" s="44" customFormat="1" ht="15.75">
      <c r="A42" s="13">
        <f>A40+1</f>
        <v>29</v>
      </c>
      <c r="B42" s="25" t="s">
        <v>49</v>
      </c>
      <c r="C42" s="14" t="s">
        <v>39</v>
      </c>
      <c r="D42" s="22">
        <v>31.46</v>
      </c>
      <c r="E42" s="22">
        <v>55</v>
      </c>
      <c r="F42" s="26">
        <v>71.85</v>
      </c>
      <c r="G42" s="26">
        <v>60.693</v>
      </c>
      <c r="H42" s="26">
        <v>60.6</v>
      </c>
      <c r="I42" s="26">
        <v>61.551</v>
      </c>
      <c r="J42" s="43">
        <f t="shared" si="0"/>
        <v>1.0156930693069306</v>
      </c>
    </row>
    <row r="43" spans="1:10" s="44" customFormat="1" ht="15.75">
      <c r="A43" s="13">
        <f>A42+1</f>
        <v>30</v>
      </c>
      <c r="B43" s="25" t="s">
        <v>38</v>
      </c>
      <c r="C43" s="14" t="s">
        <v>39</v>
      </c>
      <c r="D43" s="22">
        <v>15.43</v>
      </c>
      <c r="E43" s="22">
        <v>0</v>
      </c>
      <c r="F43" s="26">
        <v>0</v>
      </c>
      <c r="G43" s="26">
        <v>0</v>
      </c>
      <c r="H43" s="26">
        <v>0</v>
      </c>
      <c r="I43" s="26">
        <v>7.58</v>
      </c>
      <c r="J43" s="43"/>
    </row>
    <row r="44" spans="1:10" s="44" customFormat="1" ht="31.5">
      <c r="A44" s="13">
        <f>A43+1</f>
        <v>31</v>
      </c>
      <c r="B44" s="25" t="s">
        <v>50</v>
      </c>
      <c r="C44" s="14" t="s">
        <v>52</v>
      </c>
      <c r="D44" s="27">
        <f>(D42/D45)*1000</f>
        <v>113.98550724637683</v>
      </c>
      <c r="E44" s="27">
        <v>241.2</v>
      </c>
      <c r="F44" s="27">
        <v>388</v>
      </c>
      <c r="G44" s="27">
        <v>353</v>
      </c>
      <c r="H44" s="27">
        <v>406</v>
      </c>
      <c r="I44" s="27">
        <v>413</v>
      </c>
      <c r="J44" s="43">
        <f t="shared" si="0"/>
        <v>1.0172413793103448</v>
      </c>
    </row>
    <row r="45" spans="1:10" s="44" customFormat="1" ht="15.75" hidden="1">
      <c r="A45" s="13"/>
      <c r="B45" s="25" t="s">
        <v>140</v>
      </c>
      <c r="C45" s="14"/>
      <c r="D45" s="22">
        <v>276</v>
      </c>
      <c r="E45" s="22"/>
      <c r="F45" s="26"/>
      <c r="G45" s="26"/>
      <c r="H45" s="26"/>
      <c r="I45" s="26"/>
      <c r="J45" s="43" t="e">
        <f t="shared" si="0"/>
        <v>#DIV/0!</v>
      </c>
    </row>
    <row r="46" spans="1:10" s="44" customFormat="1" ht="15.75">
      <c r="A46" s="13">
        <f>A44+1</f>
        <v>32</v>
      </c>
      <c r="B46" s="25" t="s">
        <v>51</v>
      </c>
      <c r="C46" s="14" t="s">
        <v>42</v>
      </c>
      <c r="D46" s="22">
        <v>6560</v>
      </c>
      <c r="E46" s="22">
        <v>18535</v>
      </c>
      <c r="F46" s="26">
        <v>17700</v>
      </c>
      <c r="G46" s="26">
        <v>18937.46</v>
      </c>
      <c r="H46" s="26">
        <v>19000</v>
      </c>
      <c r="I46" s="26">
        <v>19589</v>
      </c>
      <c r="J46" s="43">
        <f t="shared" si="0"/>
        <v>1.031</v>
      </c>
    </row>
    <row r="47" spans="1:10" s="16" customFormat="1" ht="23.25" customHeight="1">
      <c r="A47" s="103" t="s">
        <v>55</v>
      </c>
      <c r="B47" s="104"/>
      <c r="C47" s="104"/>
      <c r="D47" s="104"/>
      <c r="E47" s="104"/>
      <c r="F47" s="104"/>
      <c r="G47" s="104"/>
      <c r="H47" s="104"/>
      <c r="I47" s="104"/>
      <c r="J47" s="105"/>
    </row>
    <row r="48" spans="1:10" ht="15.75">
      <c r="A48" s="54">
        <f>A46+1</f>
        <v>33</v>
      </c>
      <c r="B48" s="55" t="s">
        <v>49</v>
      </c>
      <c r="C48" s="56" t="s">
        <v>39</v>
      </c>
      <c r="D48" s="57"/>
      <c r="E48" s="57"/>
      <c r="F48" s="58"/>
      <c r="G48" s="58"/>
      <c r="H48" s="58"/>
      <c r="I48" s="58"/>
      <c r="J48" s="59"/>
    </row>
    <row r="49" spans="1:10" ht="15.75">
      <c r="A49" s="54">
        <f>A48+1</f>
        <v>34</v>
      </c>
      <c r="B49" s="55" t="s">
        <v>38</v>
      </c>
      <c r="C49" s="56" t="s">
        <v>39</v>
      </c>
      <c r="D49" s="57"/>
      <c r="E49" s="57"/>
      <c r="F49" s="58"/>
      <c r="G49" s="58"/>
      <c r="H49" s="58"/>
      <c r="I49" s="58"/>
      <c r="J49" s="59"/>
    </row>
    <row r="50" spans="1:10" ht="31.5">
      <c r="A50" s="54">
        <f>A49+1</f>
        <v>35</v>
      </c>
      <c r="B50" s="55" t="s">
        <v>50</v>
      </c>
      <c r="C50" s="56" t="s">
        <v>52</v>
      </c>
      <c r="D50" s="57"/>
      <c r="E50" s="57"/>
      <c r="F50" s="58"/>
      <c r="G50" s="58"/>
      <c r="H50" s="58"/>
      <c r="I50" s="58"/>
      <c r="J50" s="59"/>
    </row>
    <row r="51" spans="1:10" ht="15.75">
      <c r="A51" s="54">
        <f>A50+1</f>
        <v>36</v>
      </c>
      <c r="B51" s="55" t="s">
        <v>51</v>
      </c>
      <c r="C51" s="56" t="s">
        <v>42</v>
      </c>
      <c r="D51" s="57"/>
      <c r="E51" s="57"/>
      <c r="F51" s="58"/>
      <c r="G51" s="58"/>
      <c r="H51" s="58"/>
      <c r="I51" s="58"/>
      <c r="J51" s="59"/>
    </row>
    <row r="52" spans="1:10" s="16" customFormat="1" ht="31.5" customHeight="1">
      <c r="A52" s="106" t="s">
        <v>56</v>
      </c>
      <c r="B52" s="107"/>
      <c r="C52" s="107"/>
      <c r="D52" s="107"/>
      <c r="E52" s="107"/>
      <c r="F52" s="107"/>
      <c r="G52" s="107"/>
      <c r="H52" s="107"/>
      <c r="I52" s="107"/>
      <c r="J52" s="108"/>
    </row>
    <row r="53" spans="1:10" ht="15.75">
      <c r="A53" s="54">
        <f>A51+1</f>
        <v>37</v>
      </c>
      <c r="B53" s="55" t="s">
        <v>49</v>
      </c>
      <c r="C53" s="56" t="s">
        <v>39</v>
      </c>
      <c r="D53" s="57"/>
      <c r="E53" s="57"/>
      <c r="F53" s="58"/>
      <c r="G53" s="58"/>
      <c r="H53" s="58"/>
      <c r="I53" s="58"/>
      <c r="J53" s="59"/>
    </row>
    <row r="54" spans="1:10" ht="15.75">
      <c r="A54" s="54">
        <f>A53+1</f>
        <v>38</v>
      </c>
      <c r="B54" s="55" t="s">
        <v>38</v>
      </c>
      <c r="C54" s="56" t="s">
        <v>39</v>
      </c>
      <c r="D54" s="57"/>
      <c r="E54" s="57"/>
      <c r="F54" s="58"/>
      <c r="G54" s="58"/>
      <c r="H54" s="58"/>
      <c r="I54" s="58"/>
      <c r="J54" s="59"/>
    </row>
    <row r="55" spans="1:10" ht="31.5">
      <c r="A55" s="54">
        <f>A54+1</f>
        <v>39</v>
      </c>
      <c r="B55" s="55" t="s">
        <v>50</v>
      </c>
      <c r="C55" s="56" t="s">
        <v>52</v>
      </c>
      <c r="D55" s="57"/>
      <c r="E55" s="57"/>
      <c r="F55" s="58"/>
      <c r="G55" s="58"/>
      <c r="H55" s="58"/>
      <c r="I55" s="58"/>
      <c r="J55" s="59"/>
    </row>
    <row r="56" spans="1:10" ht="15.75">
      <c r="A56" s="54">
        <f>A55+1</f>
        <v>40</v>
      </c>
      <c r="B56" s="55" t="s">
        <v>51</v>
      </c>
      <c r="C56" s="56" t="s">
        <v>42</v>
      </c>
      <c r="D56" s="57"/>
      <c r="E56" s="57"/>
      <c r="F56" s="58"/>
      <c r="G56" s="58"/>
      <c r="H56" s="58"/>
      <c r="I56" s="58"/>
      <c r="J56" s="59"/>
    </row>
    <row r="57" spans="1:10" s="16" customFormat="1" ht="22.5" customHeight="1">
      <c r="A57" s="81" t="s">
        <v>57</v>
      </c>
      <c r="B57" s="82"/>
      <c r="C57" s="82"/>
      <c r="D57" s="82"/>
      <c r="E57" s="82"/>
      <c r="F57" s="82"/>
      <c r="G57" s="82"/>
      <c r="H57" s="82"/>
      <c r="I57" s="82"/>
      <c r="J57" s="83"/>
    </row>
    <row r="58" spans="1:10" s="44" customFormat="1" ht="15.75">
      <c r="A58" s="13">
        <f>A56+1</f>
        <v>41</v>
      </c>
      <c r="B58" s="25" t="s">
        <v>49</v>
      </c>
      <c r="C58" s="14" t="s">
        <v>39</v>
      </c>
      <c r="D58" s="22">
        <v>18.03</v>
      </c>
      <c r="E58" s="22">
        <v>80</v>
      </c>
      <c r="F58" s="26">
        <v>29.67</v>
      </c>
      <c r="G58" s="26">
        <v>22.617</v>
      </c>
      <c r="H58" s="26">
        <v>17</v>
      </c>
      <c r="I58" s="26">
        <v>17.213</v>
      </c>
      <c r="J58" s="43">
        <f aca="true" t="shared" si="2" ref="J58:J91">SUM(I58/H58)</f>
        <v>1.012529411764706</v>
      </c>
    </row>
    <row r="59" spans="1:10" s="44" customFormat="1" ht="15.75">
      <c r="A59" s="13">
        <f>A58+1</f>
        <v>42</v>
      </c>
      <c r="B59" s="25" t="s">
        <v>38</v>
      </c>
      <c r="C59" s="14" t="s">
        <v>39</v>
      </c>
      <c r="D59" s="22"/>
      <c r="E59" s="22"/>
      <c r="F59" s="26">
        <v>0.1</v>
      </c>
      <c r="G59" s="26">
        <v>0.5</v>
      </c>
      <c r="H59" s="26">
        <v>0</v>
      </c>
      <c r="I59" s="26">
        <v>0</v>
      </c>
      <c r="J59" s="43"/>
    </row>
    <row r="60" spans="1:10" s="44" customFormat="1" ht="31.5">
      <c r="A60" s="13">
        <f>A59+1</f>
        <v>43</v>
      </c>
      <c r="B60" s="25" t="s">
        <v>50</v>
      </c>
      <c r="C60" s="14" t="s">
        <v>52</v>
      </c>
      <c r="D60" s="27">
        <f>(D58/D61)*1000</f>
        <v>217.22891566265062</v>
      </c>
      <c r="E60" s="27">
        <v>484.8</v>
      </c>
      <c r="F60" s="27">
        <v>403</v>
      </c>
      <c r="G60" s="27">
        <v>443</v>
      </c>
      <c r="H60" s="27">
        <v>531</v>
      </c>
      <c r="I60" s="27">
        <v>537.9</v>
      </c>
      <c r="J60" s="43">
        <f t="shared" si="2"/>
        <v>1.0129943502824859</v>
      </c>
    </row>
    <row r="61" spans="1:10" s="44" customFormat="1" ht="15.75" hidden="1">
      <c r="A61" s="13"/>
      <c r="B61" s="25" t="s">
        <v>140</v>
      </c>
      <c r="C61" s="14"/>
      <c r="D61" s="22">
        <v>83</v>
      </c>
      <c r="E61" s="22"/>
      <c r="F61" s="26"/>
      <c r="G61" s="26"/>
      <c r="H61" s="26"/>
      <c r="I61" s="26"/>
      <c r="J61" s="43" t="e">
        <f t="shared" si="2"/>
        <v>#DIV/0!</v>
      </c>
    </row>
    <row r="62" spans="1:10" s="44" customFormat="1" ht="15.75">
      <c r="A62" s="13">
        <f>A60+1</f>
        <v>44</v>
      </c>
      <c r="B62" s="25" t="s">
        <v>51</v>
      </c>
      <c r="C62" s="14" t="s">
        <v>42</v>
      </c>
      <c r="D62" s="22">
        <v>4600</v>
      </c>
      <c r="E62" s="22">
        <v>9100</v>
      </c>
      <c r="F62" s="26">
        <v>11300</v>
      </c>
      <c r="G62" s="26">
        <v>11500</v>
      </c>
      <c r="H62" s="26">
        <v>16000</v>
      </c>
      <c r="I62" s="26">
        <v>16500</v>
      </c>
      <c r="J62" s="43">
        <f t="shared" si="2"/>
        <v>1.03125</v>
      </c>
    </row>
    <row r="63" spans="1:10" s="16" customFormat="1" ht="15.75">
      <c r="A63" s="100" t="s">
        <v>4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s="44" customFormat="1" ht="15.75">
      <c r="A64" s="13">
        <f>A62+1</f>
        <v>45</v>
      </c>
      <c r="B64" s="25" t="s">
        <v>58</v>
      </c>
      <c r="C64" s="14" t="s">
        <v>39</v>
      </c>
      <c r="D64" s="22">
        <v>337.349</v>
      </c>
      <c r="E64" s="22">
        <v>386.37</v>
      </c>
      <c r="F64" s="26">
        <v>409.7</v>
      </c>
      <c r="G64" s="26">
        <v>200</v>
      </c>
      <c r="H64" s="26">
        <v>300</v>
      </c>
      <c r="I64" s="26">
        <v>310</v>
      </c>
      <c r="J64" s="43">
        <f t="shared" si="2"/>
        <v>1.0333333333333334</v>
      </c>
    </row>
    <row r="65" spans="1:10" s="44" customFormat="1" ht="15.75">
      <c r="A65" s="13"/>
      <c r="B65" s="47" t="s">
        <v>38</v>
      </c>
      <c r="C65" s="14" t="s">
        <v>39</v>
      </c>
      <c r="D65" s="22">
        <v>64.1</v>
      </c>
      <c r="E65" s="22">
        <v>76</v>
      </c>
      <c r="F65" s="26">
        <v>14.639</v>
      </c>
      <c r="G65" s="26">
        <v>6</v>
      </c>
      <c r="H65" s="26">
        <v>5.5</v>
      </c>
      <c r="I65" s="26">
        <v>6</v>
      </c>
      <c r="J65" s="43">
        <f t="shared" si="2"/>
        <v>1.0909090909090908</v>
      </c>
    </row>
    <row r="66" spans="1:10" s="44" customFormat="1" ht="31.5">
      <c r="A66" s="13">
        <f>A65+1</f>
        <v>1</v>
      </c>
      <c r="B66" s="47" t="s">
        <v>59</v>
      </c>
      <c r="C66" s="14" t="s">
        <v>52</v>
      </c>
      <c r="D66" s="27">
        <f>(D64/D67)*1000</f>
        <v>164.48025353486105</v>
      </c>
      <c r="E66" s="27">
        <v>191.3</v>
      </c>
      <c r="F66" s="27">
        <v>227.6</v>
      </c>
      <c r="G66" s="27">
        <v>111</v>
      </c>
      <c r="H66" s="27">
        <v>150</v>
      </c>
      <c r="I66" s="27">
        <v>155</v>
      </c>
      <c r="J66" s="43">
        <f t="shared" si="2"/>
        <v>1.0333333333333334</v>
      </c>
    </row>
    <row r="67" spans="1:10" s="44" customFormat="1" ht="15.75" hidden="1">
      <c r="A67" s="13"/>
      <c r="B67" s="47" t="s">
        <v>67</v>
      </c>
      <c r="C67" s="14"/>
      <c r="D67" s="22">
        <v>2051</v>
      </c>
      <c r="E67" s="22"/>
      <c r="F67" s="26"/>
      <c r="G67" s="26"/>
      <c r="H67" s="26"/>
      <c r="I67" s="26"/>
      <c r="J67" s="43" t="e">
        <f t="shared" si="2"/>
        <v>#DIV/0!</v>
      </c>
    </row>
    <row r="68" spans="1:10" s="44" customFormat="1" ht="15.75">
      <c r="A68" s="13">
        <f>A66+1</f>
        <v>2</v>
      </c>
      <c r="B68" s="25" t="s">
        <v>60</v>
      </c>
      <c r="C68" s="14" t="s">
        <v>42</v>
      </c>
      <c r="D68" s="22">
        <v>4502</v>
      </c>
      <c r="E68" s="22">
        <v>12000</v>
      </c>
      <c r="F68" s="26">
        <v>12900</v>
      </c>
      <c r="G68" s="26">
        <v>13000</v>
      </c>
      <c r="H68" s="26">
        <v>14800</v>
      </c>
      <c r="I68" s="26">
        <v>14875</v>
      </c>
      <c r="J68" s="43">
        <f t="shared" si="2"/>
        <v>1.0050675675675675</v>
      </c>
    </row>
    <row r="69" spans="1:10" s="16" customFormat="1" ht="15.75">
      <c r="A69" s="87" t="s">
        <v>5</v>
      </c>
      <c r="B69" s="88"/>
      <c r="C69" s="88"/>
      <c r="D69" s="88"/>
      <c r="E69" s="88"/>
      <c r="F69" s="88"/>
      <c r="G69" s="88"/>
      <c r="H69" s="88"/>
      <c r="I69" s="88"/>
      <c r="J69" s="89"/>
    </row>
    <row r="70" spans="1:10" s="44" customFormat="1" ht="15.75">
      <c r="A70" s="13">
        <f>A68+1</f>
        <v>3</v>
      </c>
      <c r="B70" s="25" t="s">
        <v>61</v>
      </c>
      <c r="C70" s="14" t="s">
        <v>44</v>
      </c>
      <c r="D70" s="22">
        <v>21014</v>
      </c>
      <c r="E70" s="22">
        <v>36461</v>
      </c>
      <c r="F70" s="26">
        <v>54652</v>
      </c>
      <c r="G70" s="26">
        <v>58138</v>
      </c>
      <c r="H70" s="26">
        <v>56000</v>
      </c>
      <c r="I70" s="26">
        <v>56200</v>
      </c>
      <c r="J70" s="43">
        <f t="shared" si="2"/>
        <v>1.0035714285714286</v>
      </c>
    </row>
    <row r="71" spans="1:10" s="44" customFormat="1" ht="15.75">
      <c r="A71" s="13">
        <f>A70+1</f>
        <v>4</v>
      </c>
      <c r="B71" s="25" t="s">
        <v>38</v>
      </c>
      <c r="C71" s="14" t="s">
        <v>68</v>
      </c>
      <c r="D71" s="22">
        <v>4.87</v>
      </c>
      <c r="E71" s="22">
        <v>346.017</v>
      </c>
      <c r="F71" s="26">
        <v>132.5</v>
      </c>
      <c r="G71" s="26">
        <v>63.481</v>
      </c>
      <c r="H71" s="26">
        <v>52.9</v>
      </c>
      <c r="I71" s="26">
        <v>52.96</v>
      </c>
      <c r="J71" s="43">
        <f t="shared" si="2"/>
        <v>1.0011342155009453</v>
      </c>
    </row>
    <row r="72" spans="1:10" s="44" customFormat="1" ht="15.75">
      <c r="A72" s="13">
        <f>A71+1</f>
        <v>5</v>
      </c>
      <c r="B72" s="25" t="s">
        <v>62</v>
      </c>
      <c r="C72" s="14" t="s">
        <v>68</v>
      </c>
      <c r="D72" s="22">
        <v>120.27</v>
      </c>
      <c r="E72" s="22">
        <v>270</v>
      </c>
      <c r="F72" s="26">
        <v>295.34</v>
      </c>
      <c r="G72" s="26">
        <v>326.9</v>
      </c>
      <c r="H72" s="26">
        <v>300</v>
      </c>
      <c r="I72" s="26">
        <v>300.45</v>
      </c>
      <c r="J72" s="43">
        <f t="shared" si="2"/>
        <v>1.0015</v>
      </c>
    </row>
    <row r="73" spans="1:10" s="44" customFormat="1" ht="15.75">
      <c r="A73" s="13">
        <f>A72+1</f>
        <v>6</v>
      </c>
      <c r="B73" s="25" t="s">
        <v>63</v>
      </c>
      <c r="C73" s="14" t="s">
        <v>48</v>
      </c>
      <c r="D73" s="22">
        <v>5500</v>
      </c>
      <c r="E73" s="22">
        <v>13400</v>
      </c>
      <c r="F73" s="26">
        <v>13500</v>
      </c>
      <c r="G73" s="26">
        <v>16600</v>
      </c>
      <c r="H73" s="26">
        <v>16800</v>
      </c>
      <c r="I73" s="26">
        <v>18000</v>
      </c>
      <c r="J73" s="43">
        <f t="shared" si="2"/>
        <v>1.0714285714285714</v>
      </c>
    </row>
    <row r="74" spans="1:10" s="16" customFormat="1" ht="15.75">
      <c r="A74" s="87" t="s">
        <v>6</v>
      </c>
      <c r="B74" s="88"/>
      <c r="C74" s="88"/>
      <c r="D74" s="88"/>
      <c r="E74" s="88"/>
      <c r="F74" s="88"/>
      <c r="G74" s="88"/>
      <c r="H74" s="88"/>
      <c r="I74" s="88"/>
      <c r="J74" s="89"/>
    </row>
    <row r="75" spans="1:10" s="44" customFormat="1" ht="15.75">
      <c r="A75" s="13">
        <f>A73+1</f>
        <v>7</v>
      </c>
      <c r="B75" s="25" t="s">
        <v>64</v>
      </c>
      <c r="C75" s="14" t="s">
        <v>68</v>
      </c>
      <c r="D75" s="22">
        <v>600.8</v>
      </c>
      <c r="E75" s="22">
        <v>1814.2</v>
      </c>
      <c r="F75" s="26">
        <v>1972.8</v>
      </c>
      <c r="G75" s="26">
        <v>2026.5</v>
      </c>
      <c r="H75" s="26"/>
      <c r="I75" s="26"/>
      <c r="J75" s="43" t="e">
        <f t="shared" si="2"/>
        <v>#DIV/0!</v>
      </c>
    </row>
    <row r="76" spans="1:10" s="44" customFormat="1" ht="15.75">
      <c r="A76" s="13">
        <f>A75+1</f>
        <v>8</v>
      </c>
      <c r="B76" s="25" t="s">
        <v>65</v>
      </c>
      <c r="C76" s="14" t="s">
        <v>68</v>
      </c>
      <c r="D76" s="22">
        <v>158.7</v>
      </c>
      <c r="E76" s="22">
        <v>420</v>
      </c>
      <c r="F76" s="48">
        <v>410</v>
      </c>
      <c r="G76" s="49">
        <v>467</v>
      </c>
      <c r="H76" s="49">
        <v>470</v>
      </c>
      <c r="I76" s="62">
        <v>469.3</v>
      </c>
      <c r="J76" s="43">
        <f t="shared" si="2"/>
        <v>0.9985106382978723</v>
      </c>
    </row>
    <row r="77" spans="1:10" s="44" customFormat="1" ht="15.75">
      <c r="A77" s="13">
        <f>A76+1</f>
        <v>9</v>
      </c>
      <c r="B77" s="25" t="s">
        <v>66</v>
      </c>
      <c r="C77" s="14" t="s">
        <v>68</v>
      </c>
      <c r="D77" s="22">
        <v>27.1</v>
      </c>
      <c r="E77" s="22">
        <v>80.5</v>
      </c>
      <c r="F77" s="26">
        <v>87.518</v>
      </c>
      <c r="G77" s="26">
        <v>96.9</v>
      </c>
      <c r="H77" s="26"/>
      <c r="I77" s="26"/>
      <c r="J77" s="43" t="e">
        <f t="shared" si="2"/>
        <v>#DIV/0!</v>
      </c>
    </row>
    <row r="78" spans="1:10" s="44" customFormat="1" ht="15.75">
      <c r="A78" s="13">
        <f>A77+1</f>
        <v>10</v>
      </c>
      <c r="B78" s="25" t="s">
        <v>67</v>
      </c>
      <c r="C78" s="14" t="s">
        <v>69</v>
      </c>
      <c r="D78" s="22">
        <v>1142</v>
      </c>
      <c r="E78" s="22">
        <v>1650</v>
      </c>
      <c r="F78" s="26">
        <v>1647</v>
      </c>
      <c r="G78" s="26">
        <v>1625</v>
      </c>
      <c r="H78" s="26">
        <v>1640</v>
      </c>
      <c r="I78" s="26">
        <v>1642</v>
      </c>
      <c r="J78" s="43">
        <f t="shared" si="2"/>
        <v>1.001219512195122</v>
      </c>
    </row>
    <row r="79" spans="1:10" s="44" customFormat="1" ht="15.75">
      <c r="A79" s="13">
        <f>A78+1</f>
        <v>11</v>
      </c>
      <c r="B79" s="25" t="s">
        <v>63</v>
      </c>
      <c r="C79" s="14" t="s">
        <v>48</v>
      </c>
      <c r="D79" s="22">
        <v>5949</v>
      </c>
      <c r="E79" s="22">
        <v>9800</v>
      </c>
      <c r="F79" s="26">
        <v>11250</v>
      </c>
      <c r="G79" s="26">
        <v>12000</v>
      </c>
      <c r="H79" s="26">
        <v>15000</v>
      </c>
      <c r="I79" s="26">
        <v>16500</v>
      </c>
      <c r="J79" s="43">
        <f t="shared" si="2"/>
        <v>1.1</v>
      </c>
    </row>
    <row r="80" spans="1:10" s="16" customFormat="1" ht="15.75">
      <c r="A80" s="87" t="s">
        <v>7</v>
      </c>
      <c r="B80" s="88"/>
      <c r="C80" s="88"/>
      <c r="D80" s="88"/>
      <c r="E80" s="88"/>
      <c r="F80" s="88"/>
      <c r="G80" s="88"/>
      <c r="H80" s="88"/>
      <c r="I80" s="88"/>
      <c r="J80" s="89"/>
    </row>
    <row r="81" spans="1:10" s="44" customFormat="1" ht="47.25">
      <c r="A81" s="13">
        <f>A79+1</f>
        <v>12</v>
      </c>
      <c r="B81" s="25" t="s">
        <v>70</v>
      </c>
      <c r="C81" s="14" t="s">
        <v>71</v>
      </c>
      <c r="D81" s="14">
        <v>186</v>
      </c>
      <c r="E81" s="14">
        <v>747</v>
      </c>
      <c r="F81" s="50">
        <v>912.05</v>
      </c>
      <c r="G81" s="14">
        <v>1628</v>
      </c>
      <c r="H81" s="14">
        <v>1700</v>
      </c>
      <c r="I81" s="50">
        <v>1711.17</v>
      </c>
      <c r="J81" s="43">
        <f t="shared" si="2"/>
        <v>1.0065705882352942</v>
      </c>
    </row>
    <row r="82" spans="1:10" s="44" customFormat="1" ht="15.75">
      <c r="A82" s="13">
        <f>A81+1</f>
        <v>13</v>
      </c>
      <c r="B82" s="25" t="s">
        <v>73</v>
      </c>
      <c r="C82" s="14" t="s">
        <v>72</v>
      </c>
      <c r="D82" s="14">
        <v>120</v>
      </c>
      <c r="E82" s="14">
        <v>166</v>
      </c>
      <c r="F82" s="50">
        <v>170</v>
      </c>
      <c r="G82" s="50">
        <v>171</v>
      </c>
      <c r="H82" s="50">
        <v>171</v>
      </c>
      <c r="I82" s="50">
        <v>171</v>
      </c>
      <c r="J82" s="43">
        <f t="shared" si="2"/>
        <v>1</v>
      </c>
    </row>
    <row r="83" spans="1:10" s="44" customFormat="1" ht="79.5" customHeight="1">
      <c r="A83" s="13">
        <f>A82+1</f>
        <v>14</v>
      </c>
      <c r="B83" s="25" t="s">
        <v>74</v>
      </c>
      <c r="C83" s="14" t="s">
        <v>37</v>
      </c>
      <c r="D83" s="14"/>
      <c r="E83" s="14">
        <v>17.4</v>
      </c>
      <c r="F83" s="50">
        <v>17.4</v>
      </c>
      <c r="G83" s="50">
        <v>26.4</v>
      </c>
      <c r="H83" s="61">
        <v>26.4</v>
      </c>
      <c r="I83" s="61">
        <v>26.5</v>
      </c>
      <c r="J83" s="43">
        <f t="shared" si="2"/>
        <v>1.003787878787879</v>
      </c>
    </row>
    <row r="84" spans="1:10" s="44" customFormat="1" ht="15.75">
      <c r="A84" s="13">
        <f>A83+1</f>
        <v>15</v>
      </c>
      <c r="B84" s="25" t="s">
        <v>67</v>
      </c>
      <c r="C84" s="14" t="s">
        <v>44</v>
      </c>
      <c r="D84" s="14">
        <v>603</v>
      </c>
      <c r="E84" s="14">
        <v>3215</v>
      </c>
      <c r="F84" s="50">
        <v>3244</v>
      </c>
      <c r="G84" s="50">
        <v>3215</v>
      </c>
      <c r="H84" s="61">
        <v>3215</v>
      </c>
      <c r="I84" s="61">
        <v>3228</v>
      </c>
      <c r="J84" s="43">
        <f t="shared" si="2"/>
        <v>1.0040435458786936</v>
      </c>
    </row>
    <row r="85" spans="1:10" s="44" customFormat="1" ht="15.75">
      <c r="A85" s="13">
        <f>A84+1</f>
        <v>16</v>
      </c>
      <c r="B85" s="25" t="s">
        <v>63</v>
      </c>
      <c r="C85" s="14" t="s">
        <v>48</v>
      </c>
      <c r="D85" s="14">
        <v>5300</v>
      </c>
      <c r="E85" s="14">
        <v>14500</v>
      </c>
      <c r="F85" s="50">
        <v>15200</v>
      </c>
      <c r="G85" s="50">
        <v>15600</v>
      </c>
      <c r="H85" s="61">
        <v>16000</v>
      </c>
      <c r="I85" s="61">
        <v>16500</v>
      </c>
      <c r="J85" s="43">
        <f t="shared" si="2"/>
        <v>1.03125</v>
      </c>
    </row>
    <row r="86" spans="1:10" s="16" customFormat="1" ht="21" customHeight="1">
      <c r="A86" s="87" t="s">
        <v>8</v>
      </c>
      <c r="B86" s="88"/>
      <c r="C86" s="88"/>
      <c r="D86" s="88"/>
      <c r="E86" s="88"/>
      <c r="F86" s="88"/>
      <c r="G86" s="88"/>
      <c r="H86" s="88"/>
      <c r="I86" s="88"/>
      <c r="J86" s="89"/>
    </row>
    <row r="87" spans="1:10" s="44" customFormat="1" ht="31.5">
      <c r="A87" s="13">
        <f>A85+1</f>
        <v>17</v>
      </c>
      <c r="B87" s="25" t="s">
        <v>75</v>
      </c>
      <c r="C87" s="14" t="s">
        <v>71</v>
      </c>
      <c r="D87" s="14">
        <v>3.807</v>
      </c>
      <c r="E87" s="14">
        <v>4.886</v>
      </c>
      <c r="F87" s="50">
        <v>8504.08</v>
      </c>
      <c r="G87" s="50">
        <v>6.33</v>
      </c>
      <c r="H87" s="50">
        <v>14.7</v>
      </c>
      <c r="I87" s="50">
        <v>16</v>
      </c>
      <c r="J87" s="43">
        <f t="shared" si="2"/>
        <v>1.08843537414966</v>
      </c>
    </row>
    <row r="88" spans="1:10" s="44" customFormat="1" ht="15.75">
      <c r="A88" s="13">
        <f>A87+1</f>
        <v>18</v>
      </c>
      <c r="B88" s="25" t="s">
        <v>9</v>
      </c>
      <c r="C88" s="14" t="s">
        <v>72</v>
      </c>
      <c r="D88" s="14">
        <v>650</v>
      </c>
      <c r="E88" s="14">
        <v>10473</v>
      </c>
      <c r="F88" s="50">
        <v>17395</v>
      </c>
      <c r="G88" s="50">
        <v>19481</v>
      </c>
      <c r="H88" s="50">
        <v>20050</v>
      </c>
      <c r="I88" s="50">
        <v>17229</v>
      </c>
      <c r="J88" s="43">
        <f t="shared" si="2"/>
        <v>0.8593017456359102</v>
      </c>
    </row>
    <row r="89" spans="1:10" s="44" customFormat="1" ht="70.5" customHeight="1">
      <c r="A89" s="13">
        <f>A88+1</f>
        <v>19</v>
      </c>
      <c r="B89" s="25" t="s">
        <v>76</v>
      </c>
      <c r="C89" s="14" t="s">
        <v>77</v>
      </c>
      <c r="D89" s="51"/>
      <c r="E89" s="14">
        <v>125</v>
      </c>
      <c r="F89" s="50">
        <v>18926</v>
      </c>
      <c r="G89" s="50">
        <v>112</v>
      </c>
      <c r="H89" s="50"/>
      <c r="I89" s="50"/>
      <c r="J89" s="43"/>
    </row>
    <row r="90" spans="1:10" s="44" customFormat="1" ht="63">
      <c r="A90" s="13">
        <f>A89+1</f>
        <v>20</v>
      </c>
      <c r="B90" s="25" t="s">
        <v>78</v>
      </c>
      <c r="C90" s="14" t="s">
        <v>37</v>
      </c>
      <c r="D90" s="14">
        <v>32</v>
      </c>
      <c r="E90" s="14">
        <v>95</v>
      </c>
      <c r="F90" s="50">
        <v>100</v>
      </c>
      <c r="G90" s="50">
        <v>100</v>
      </c>
      <c r="H90" s="50">
        <v>100</v>
      </c>
      <c r="I90" s="50">
        <v>100</v>
      </c>
      <c r="J90" s="43">
        <f t="shared" si="2"/>
        <v>1</v>
      </c>
    </row>
    <row r="91" spans="1:10" s="44" customFormat="1" ht="52.5" customHeight="1">
      <c r="A91" s="13">
        <f>A90+1</f>
        <v>21</v>
      </c>
      <c r="B91" s="25" t="s">
        <v>79</v>
      </c>
      <c r="C91" s="14" t="s">
        <v>37</v>
      </c>
      <c r="D91" s="22"/>
      <c r="E91" s="22"/>
      <c r="F91" s="26">
        <v>41</v>
      </c>
      <c r="G91" s="26">
        <v>0</v>
      </c>
      <c r="H91" s="26">
        <v>83</v>
      </c>
      <c r="I91" s="26">
        <v>83</v>
      </c>
      <c r="J91" s="43">
        <f t="shared" si="2"/>
        <v>1</v>
      </c>
    </row>
    <row r="92" spans="1:10" s="44" customFormat="1" ht="22.5" customHeight="1">
      <c r="A92" s="74" t="s">
        <v>10</v>
      </c>
      <c r="B92" s="75"/>
      <c r="C92" s="75"/>
      <c r="D92" s="75"/>
      <c r="E92" s="75"/>
      <c r="F92" s="75"/>
      <c r="G92" s="75"/>
      <c r="H92" s="75"/>
      <c r="I92" s="75"/>
      <c r="J92" s="76"/>
    </row>
    <row r="93" spans="1:10" s="20" customFormat="1" ht="15.75">
      <c r="A93" s="84" t="s">
        <v>11</v>
      </c>
      <c r="B93" s="85"/>
      <c r="C93" s="85"/>
      <c r="D93" s="85"/>
      <c r="E93" s="85"/>
      <c r="F93" s="85"/>
      <c r="G93" s="85"/>
      <c r="H93" s="85"/>
      <c r="I93" s="85"/>
      <c r="J93" s="86"/>
    </row>
    <row r="94" spans="1:10" s="44" customFormat="1" ht="31.5">
      <c r="A94" s="13">
        <f>A91+1</f>
        <v>22</v>
      </c>
      <c r="B94" s="25" t="s">
        <v>80</v>
      </c>
      <c r="C94" s="14" t="s">
        <v>81</v>
      </c>
      <c r="D94" s="22">
        <v>0</v>
      </c>
      <c r="E94" s="22">
        <v>0</v>
      </c>
      <c r="F94" s="26">
        <v>0</v>
      </c>
      <c r="G94" s="26">
        <v>4</v>
      </c>
      <c r="H94" s="26">
        <v>0</v>
      </c>
      <c r="I94" s="26">
        <v>3</v>
      </c>
      <c r="J94" s="43" t="e">
        <f aca="true" t="shared" si="3" ref="J94:J100">SUM(I94/H94)</f>
        <v>#DIV/0!</v>
      </c>
    </row>
    <row r="95" spans="1:10" s="44" customFormat="1" ht="78.75">
      <c r="A95" s="13">
        <f>A94+1</f>
        <v>23</v>
      </c>
      <c r="B95" s="25" t="s">
        <v>82</v>
      </c>
      <c r="C95" s="14" t="s">
        <v>37</v>
      </c>
      <c r="D95" s="22">
        <v>3</v>
      </c>
      <c r="E95" s="22">
        <v>8</v>
      </c>
      <c r="F95" s="26">
        <v>12.6</v>
      </c>
      <c r="G95" s="26">
        <v>13.3</v>
      </c>
      <c r="H95" s="26">
        <v>13.1</v>
      </c>
      <c r="I95" s="26">
        <v>13.2</v>
      </c>
      <c r="J95" s="43">
        <f t="shared" si="3"/>
        <v>1.0076335877862594</v>
      </c>
    </row>
    <row r="96" spans="1:10" s="44" customFormat="1" ht="47.25">
      <c r="A96" s="13">
        <f>A95+1</f>
        <v>24</v>
      </c>
      <c r="B96" s="25" t="s">
        <v>83</v>
      </c>
      <c r="C96" s="14" t="s">
        <v>37</v>
      </c>
      <c r="D96" s="22">
        <v>2</v>
      </c>
      <c r="E96" s="22">
        <v>5</v>
      </c>
      <c r="F96" s="26">
        <v>6.5</v>
      </c>
      <c r="G96" s="26">
        <v>6.9</v>
      </c>
      <c r="H96" s="26">
        <v>6.5</v>
      </c>
      <c r="I96" s="26">
        <v>6.6</v>
      </c>
      <c r="J96" s="43">
        <f t="shared" si="3"/>
        <v>1.0153846153846153</v>
      </c>
    </row>
    <row r="97" spans="1:10" s="44" customFormat="1" ht="78.75">
      <c r="A97" s="13">
        <f>A96+1</f>
        <v>25</v>
      </c>
      <c r="B97" s="25" t="s">
        <v>84</v>
      </c>
      <c r="C97" s="14" t="s">
        <v>72</v>
      </c>
      <c r="D97" s="22">
        <v>40</v>
      </c>
      <c r="E97" s="22">
        <v>150</v>
      </c>
      <c r="F97" s="26">
        <v>170</v>
      </c>
      <c r="G97" s="26">
        <v>182</v>
      </c>
      <c r="H97" s="26">
        <v>180</v>
      </c>
      <c r="I97" s="26">
        <v>192</v>
      </c>
      <c r="J97" s="43">
        <f t="shared" si="3"/>
        <v>1.0666666666666667</v>
      </c>
    </row>
    <row r="98" spans="1:10" s="44" customFormat="1" ht="78.75">
      <c r="A98" s="13">
        <f>A97+1</f>
        <v>26</v>
      </c>
      <c r="B98" s="25" t="s">
        <v>12</v>
      </c>
      <c r="C98" s="14" t="s">
        <v>37</v>
      </c>
      <c r="D98" s="22">
        <v>18</v>
      </c>
      <c r="E98" s="22">
        <v>30</v>
      </c>
      <c r="F98" s="26">
        <v>31.9</v>
      </c>
      <c r="G98" s="26">
        <v>32.1</v>
      </c>
      <c r="H98" s="26">
        <v>31.2</v>
      </c>
      <c r="I98" s="26">
        <v>31.3</v>
      </c>
      <c r="J98" s="43">
        <f t="shared" si="3"/>
        <v>1.0032051282051282</v>
      </c>
    </row>
    <row r="99" spans="1:10" s="44" customFormat="1" ht="63">
      <c r="A99" s="13">
        <f>A98+1</f>
        <v>27</v>
      </c>
      <c r="B99" s="25" t="s">
        <v>85</v>
      </c>
      <c r="C99" s="14" t="s">
        <v>37</v>
      </c>
      <c r="D99" s="22"/>
      <c r="E99" s="22">
        <v>4.2</v>
      </c>
      <c r="F99" s="26">
        <v>25</v>
      </c>
      <c r="G99" s="26">
        <v>25</v>
      </c>
      <c r="H99" s="26">
        <v>25</v>
      </c>
      <c r="I99" s="26">
        <v>25</v>
      </c>
      <c r="J99" s="43">
        <f t="shared" si="3"/>
        <v>1</v>
      </c>
    </row>
    <row r="100" spans="1:10" s="44" customFormat="1" ht="63">
      <c r="A100" s="13">
        <v>78</v>
      </c>
      <c r="B100" s="25" t="s">
        <v>86</v>
      </c>
      <c r="C100" s="14" t="s">
        <v>37</v>
      </c>
      <c r="D100" s="22"/>
      <c r="E100" s="22">
        <v>97</v>
      </c>
      <c r="F100" s="26">
        <v>75</v>
      </c>
      <c r="G100" s="26">
        <v>80</v>
      </c>
      <c r="H100" s="26">
        <v>80</v>
      </c>
      <c r="I100" s="26">
        <v>80</v>
      </c>
      <c r="J100" s="43">
        <f t="shared" si="3"/>
        <v>1</v>
      </c>
    </row>
    <row r="101" spans="1:10" s="20" customFormat="1" ht="15.75">
      <c r="A101" s="69" t="s">
        <v>13</v>
      </c>
      <c r="B101" s="70"/>
      <c r="C101" s="70"/>
      <c r="D101" s="70"/>
      <c r="E101" s="70"/>
      <c r="F101" s="70"/>
      <c r="G101" s="70"/>
      <c r="H101" s="70"/>
      <c r="I101" s="70"/>
      <c r="J101" s="71"/>
    </row>
    <row r="102" spans="1:10" s="44" customFormat="1" ht="15.75">
      <c r="A102" s="13">
        <v>79</v>
      </c>
      <c r="B102" s="25" t="s">
        <v>65</v>
      </c>
      <c r="C102" s="14" t="s">
        <v>71</v>
      </c>
      <c r="D102" s="22">
        <v>0.3807</v>
      </c>
      <c r="E102" s="22">
        <v>1.5555</v>
      </c>
      <c r="F102" s="26">
        <v>1500</v>
      </c>
      <c r="G102" s="26">
        <v>1200</v>
      </c>
      <c r="H102" s="26">
        <v>1500</v>
      </c>
      <c r="I102" s="26">
        <v>1450</v>
      </c>
      <c r="J102" s="43">
        <f aca="true" t="shared" si="4" ref="J102:J107">SUM(I102/H102)</f>
        <v>0.9666666666666667</v>
      </c>
    </row>
    <row r="103" spans="1:10" s="44" customFormat="1" ht="63">
      <c r="A103" s="13">
        <v>80</v>
      </c>
      <c r="B103" s="25" t="s">
        <v>87</v>
      </c>
      <c r="C103" s="14" t="s">
        <v>37</v>
      </c>
      <c r="D103" s="22">
        <v>146.6</v>
      </c>
      <c r="E103" s="22">
        <v>218.1</v>
      </c>
      <c r="F103" s="26">
        <v>166.5</v>
      </c>
      <c r="G103" s="26">
        <v>101.6</v>
      </c>
      <c r="H103" s="26">
        <v>190</v>
      </c>
      <c r="I103" s="26">
        <v>142.5</v>
      </c>
      <c r="J103" s="43">
        <f t="shared" si="4"/>
        <v>0.75</v>
      </c>
    </row>
    <row r="104" spans="1:10" s="44" customFormat="1" ht="45" customHeight="1">
      <c r="A104" s="13">
        <v>81</v>
      </c>
      <c r="B104" s="47" t="s">
        <v>88</v>
      </c>
      <c r="C104" s="72" t="s">
        <v>89</v>
      </c>
      <c r="D104" s="22">
        <v>100</v>
      </c>
      <c r="E104" s="22">
        <v>85</v>
      </c>
      <c r="F104" s="26">
        <v>71.9</v>
      </c>
      <c r="G104" s="26">
        <v>87.5</v>
      </c>
      <c r="H104" s="26">
        <v>71.9</v>
      </c>
      <c r="I104" s="26">
        <v>71.9</v>
      </c>
      <c r="J104" s="43">
        <f t="shared" si="4"/>
        <v>1</v>
      </c>
    </row>
    <row r="105" spans="1:10" s="44" customFormat="1" ht="45" customHeight="1">
      <c r="A105" s="13">
        <v>82</v>
      </c>
      <c r="B105" s="47" t="s">
        <v>14</v>
      </c>
      <c r="C105" s="73"/>
      <c r="D105" s="22">
        <v>100</v>
      </c>
      <c r="E105" s="22">
        <v>100</v>
      </c>
      <c r="F105" s="26">
        <v>96</v>
      </c>
      <c r="G105" s="26">
        <v>100</v>
      </c>
      <c r="H105" s="26">
        <v>96</v>
      </c>
      <c r="I105" s="26">
        <v>96</v>
      </c>
      <c r="J105" s="43">
        <f t="shared" si="4"/>
        <v>1</v>
      </c>
    </row>
    <row r="106" spans="1:10" s="44" customFormat="1" ht="15.75">
      <c r="A106" s="13">
        <f>A105+1</f>
        <v>83</v>
      </c>
      <c r="B106" s="25" t="s">
        <v>67</v>
      </c>
      <c r="C106" s="14" t="s">
        <v>69</v>
      </c>
      <c r="D106" s="22">
        <v>198</v>
      </c>
      <c r="E106" s="22">
        <v>181</v>
      </c>
      <c r="F106" s="26">
        <v>116</v>
      </c>
      <c r="G106" s="26">
        <v>121</v>
      </c>
      <c r="H106" s="26">
        <v>148</v>
      </c>
      <c r="I106" s="26">
        <v>114.7</v>
      </c>
      <c r="J106" s="43">
        <f t="shared" si="4"/>
        <v>0.775</v>
      </c>
    </row>
    <row r="107" spans="1:10" s="44" customFormat="1" ht="15.75">
      <c r="A107" s="13">
        <f>A106+1</f>
        <v>84</v>
      </c>
      <c r="B107" s="25" t="s">
        <v>63</v>
      </c>
      <c r="C107" s="14" t="s">
        <v>48</v>
      </c>
      <c r="D107" s="22">
        <v>5539</v>
      </c>
      <c r="E107" s="22">
        <v>12185.8</v>
      </c>
      <c r="F107" s="26">
        <v>16159.69</v>
      </c>
      <c r="G107" s="26">
        <v>15634.51</v>
      </c>
      <c r="H107" s="26">
        <v>26976</v>
      </c>
      <c r="I107" s="26">
        <v>27052.5</v>
      </c>
      <c r="J107" s="43">
        <f t="shared" si="4"/>
        <v>1.0028358540925266</v>
      </c>
    </row>
    <row r="108" spans="1:10" s="20" customFormat="1" ht="15.75">
      <c r="A108" s="69" t="s">
        <v>15</v>
      </c>
      <c r="B108" s="70"/>
      <c r="C108" s="70"/>
      <c r="D108" s="70"/>
      <c r="E108" s="70"/>
      <c r="F108" s="70"/>
      <c r="G108" s="70"/>
      <c r="H108" s="70"/>
      <c r="I108" s="70"/>
      <c r="J108" s="71"/>
    </row>
    <row r="109" spans="1:10" s="44" customFormat="1" ht="48" customHeight="1">
      <c r="A109" s="13">
        <v>85</v>
      </c>
      <c r="B109" s="25" t="s">
        <v>90</v>
      </c>
      <c r="C109" s="14" t="s">
        <v>37</v>
      </c>
      <c r="D109" s="22">
        <v>100</v>
      </c>
      <c r="E109" s="22">
        <v>98</v>
      </c>
      <c r="F109" s="26">
        <v>93</v>
      </c>
      <c r="G109" s="26">
        <v>99</v>
      </c>
      <c r="H109" s="26">
        <v>97</v>
      </c>
      <c r="I109" s="26">
        <v>97.2</v>
      </c>
      <c r="J109" s="43">
        <f>SUM(I109/H109)</f>
        <v>1.002061855670103</v>
      </c>
    </row>
    <row r="110" spans="1:10" s="44" customFormat="1" ht="35.25" customHeight="1">
      <c r="A110" s="13">
        <v>86</v>
      </c>
      <c r="B110" s="25" t="s">
        <v>91</v>
      </c>
      <c r="C110" s="14" t="s">
        <v>37</v>
      </c>
      <c r="D110" s="22">
        <v>55</v>
      </c>
      <c r="E110" s="22">
        <v>77</v>
      </c>
      <c r="F110" s="26">
        <v>75</v>
      </c>
      <c r="G110" s="26">
        <v>78</v>
      </c>
      <c r="H110" s="26">
        <v>76</v>
      </c>
      <c r="I110" s="26">
        <v>67</v>
      </c>
      <c r="J110" s="43">
        <f>SUM(I110/H110)</f>
        <v>0.881578947368421</v>
      </c>
    </row>
    <row r="111" spans="1:10" s="44" customFormat="1" ht="48" customHeight="1">
      <c r="A111" s="13">
        <v>87</v>
      </c>
      <c r="B111" s="25" t="s">
        <v>92</v>
      </c>
      <c r="C111" s="14" t="s">
        <v>37</v>
      </c>
      <c r="D111" s="22"/>
      <c r="E111" s="22">
        <v>71</v>
      </c>
      <c r="F111" s="26">
        <v>53</v>
      </c>
      <c r="G111" s="26">
        <v>71</v>
      </c>
      <c r="H111" s="26">
        <v>71</v>
      </c>
      <c r="I111" s="26">
        <v>71</v>
      </c>
      <c r="J111" s="43">
        <f>SUM(I111/H111)</f>
        <v>1</v>
      </c>
    </row>
    <row r="112" spans="1:10" s="44" customFormat="1" ht="15.75">
      <c r="A112" s="13">
        <v>88</v>
      </c>
      <c r="B112" s="25" t="s">
        <v>63</v>
      </c>
      <c r="C112" s="14" t="s">
        <v>48</v>
      </c>
      <c r="D112" s="22">
        <v>6194</v>
      </c>
      <c r="E112" s="22">
        <v>24300</v>
      </c>
      <c r="F112" s="26">
        <v>23742</v>
      </c>
      <c r="G112" s="26">
        <v>23914</v>
      </c>
      <c r="H112" s="26">
        <v>27375</v>
      </c>
      <c r="I112" s="26">
        <v>27375</v>
      </c>
      <c r="J112" s="43">
        <f>SUM(I112/H112)</f>
        <v>1</v>
      </c>
    </row>
    <row r="113" spans="1:10" s="20" customFormat="1" ht="15.75">
      <c r="A113" s="69" t="s">
        <v>16</v>
      </c>
      <c r="B113" s="70"/>
      <c r="C113" s="70"/>
      <c r="D113" s="70"/>
      <c r="E113" s="70"/>
      <c r="F113" s="70"/>
      <c r="G113" s="70"/>
      <c r="H113" s="70"/>
      <c r="I113" s="70"/>
      <c r="J113" s="71"/>
    </row>
    <row r="114" spans="1:10" s="44" customFormat="1" ht="31.5">
      <c r="A114" s="13">
        <v>89</v>
      </c>
      <c r="B114" s="25" t="s">
        <v>17</v>
      </c>
      <c r="C114" s="72" t="s">
        <v>69</v>
      </c>
      <c r="D114" s="22">
        <v>18.8</v>
      </c>
      <c r="E114" s="22">
        <v>21.2</v>
      </c>
      <c r="F114" s="26">
        <v>12.8</v>
      </c>
      <c r="G114" s="26">
        <v>9</v>
      </c>
      <c r="H114" s="26">
        <v>6.6</v>
      </c>
      <c r="I114" s="26">
        <v>9.1</v>
      </c>
      <c r="J114" s="43">
        <f>SUM(I114/H114)</f>
        <v>1.378787878787879</v>
      </c>
    </row>
    <row r="115" spans="1:10" s="44" customFormat="1" ht="31.5">
      <c r="A115" s="13">
        <v>90</v>
      </c>
      <c r="B115" s="25" t="s">
        <v>18</v>
      </c>
      <c r="C115" s="77"/>
      <c r="D115" s="22">
        <v>0</v>
      </c>
      <c r="E115" s="22">
        <v>0</v>
      </c>
      <c r="F115" s="26">
        <v>0</v>
      </c>
      <c r="G115" s="26">
        <v>0</v>
      </c>
      <c r="H115" s="26">
        <v>0</v>
      </c>
      <c r="I115" s="26">
        <v>0</v>
      </c>
      <c r="J115" s="43" t="e">
        <f>SUM(I115/H115)</f>
        <v>#DIV/0!</v>
      </c>
    </row>
    <row r="116" spans="1:10" s="44" customFormat="1" ht="47.25">
      <c r="A116" s="13">
        <v>91</v>
      </c>
      <c r="B116" s="47" t="s">
        <v>19</v>
      </c>
      <c r="C116" s="73"/>
      <c r="D116" s="22">
        <v>968.9</v>
      </c>
      <c r="E116" s="22">
        <v>815.9</v>
      </c>
      <c r="F116" s="26">
        <v>720</v>
      </c>
      <c r="G116" s="26">
        <v>845.5</v>
      </c>
      <c r="H116" s="26">
        <v>956.6</v>
      </c>
      <c r="I116" s="26">
        <v>930.6</v>
      </c>
      <c r="J116" s="43">
        <f>SUM(I116/H116)</f>
        <v>0.972820405603178</v>
      </c>
    </row>
    <row r="117" spans="1:10" s="44" customFormat="1" ht="15.75">
      <c r="A117" s="13">
        <v>92</v>
      </c>
      <c r="B117" s="25" t="s">
        <v>20</v>
      </c>
      <c r="C117" s="14" t="s">
        <v>93</v>
      </c>
      <c r="D117" s="22">
        <v>68</v>
      </c>
      <c r="E117" s="22">
        <v>68</v>
      </c>
      <c r="F117" s="26">
        <v>68</v>
      </c>
      <c r="G117" s="26">
        <v>68</v>
      </c>
      <c r="H117" s="26">
        <v>69</v>
      </c>
      <c r="I117" s="26">
        <v>69</v>
      </c>
      <c r="J117" s="43">
        <f>SUM(I117/H117)</f>
        <v>1</v>
      </c>
    </row>
    <row r="118" spans="1:10" s="44" customFormat="1" ht="15.75">
      <c r="A118" s="13">
        <v>93</v>
      </c>
      <c r="B118" s="25" t="s">
        <v>21</v>
      </c>
      <c r="C118" s="14" t="s">
        <v>48</v>
      </c>
      <c r="D118" s="22">
        <v>9168</v>
      </c>
      <c r="E118" s="22">
        <v>20474.2</v>
      </c>
      <c r="F118" s="26">
        <v>24451.9</v>
      </c>
      <c r="G118" s="26">
        <v>25029.3</v>
      </c>
      <c r="H118" s="26">
        <v>30.9</v>
      </c>
      <c r="I118" s="26">
        <v>30.3</v>
      </c>
      <c r="J118" s="43">
        <f>SUM(I118/H118)</f>
        <v>0.9805825242718448</v>
      </c>
    </row>
    <row r="119" spans="1:10" s="20" customFormat="1" ht="15.75">
      <c r="A119" s="69" t="s">
        <v>22</v>
      </c>
      <c r="B119" s="70"/>
      <c r="C119" s="70"/>
      <c r="D119" s="70"/>
      <c r="E119" s="70"/>
      <c r="F119" s="70"/>
      <c r="G119" s="70"/>
      <c r="H119" s="70"/>
      <c r="I119" s="70"/>
      <c r="J119" s="71"/>
    </row>
    <row r="120" spans="1:10" s="44" customFormat="1" ht="31.5">
      <c r="A120" s="13">
        <v>94</v>
      </c>
      <c r="B120" s="25" t="s">
        <v>94</v>
      </c>
      <c r="C120" s="14" t="s">
        <v>37</v>
      </c>
      <c r="D120" s="22">
        <v>9.5</v>
      </c>
      <c r="E120" s="22">
        <v>26.5</v>
      </c>
      <c r="F120" s="26">
        <v>30.7</v>
      </c>
      <c r="G120" s="26">
        <v>33</v>
      </c>
      <c r="H120" s="26">
        <v>33.8</v>
      </c>
      <c r="I120" s="26">
        <v>33.8</v>
      </c>
      <c r="J120" s="43">
        <f aca="true" t="shared" si="5" ref="J120:J126">SUM(I120/H120)</f>
        <v>1</v>
      </c>
    </row>
    <row r="121" spans="1:10" s="44" customFormat="1" ht="45" customHeight="1">
      <c r="A121" s="13">
        <v>95</v>
      </c>
      <c r="B121" s="25" t="s">
        <v>96</v>
      </c>
      <c r="C121" s="72" t="s">
        <v>110</v>
      </c>
      <c r="D121" s="22">
        <v>3024</v>
      </c>
      <c r="E121" s="22">
        <v>3312</v>
      </c>
      <c r="F121" s="26">
        <v>3882</v>
      </c>
      <c r="G121" s="26">
        <v>3882</v>
      </c>
      <c r="H121" s="26">
        <v>3882</v>
      </c>
      <c r="I121" s="26">
        <v>3882</v>
      </c>
      <c r="J121" s="43">
        <f t="shared" si="5"/>
        <v>1</v>
      </c>
    </row>
    <row r="122" spans="1:10" s="44" customFormat="1" ht="15.75">
      <c r="A122" s="13">
        <v>96</v>
      </c>
      <c r="B122" s="25" t="s">
        <v>95</v>
      </c>
      <c r="C122" s="77"/>
      <c r="D122" s="22">
        <v>31000</v>
      </c>
      <c r="E122" s="22">
        <v>46740</v>
      </c>
      <c r="F122" s="26">
        <v>50961</v>
      </c>
      <c r="G122" s="26">
        <v>50961</v>
      </c>
      <c r="H122" s="26">
        <v>50961</v>
      </c>
      <c r="I122" s="26">
        <v>50961</v>
      </c>
      <c r="J122" s="43">
        <f t="shared" si="5"/>
        <v>1</v>
      </c>
    </row>
    <row r="123" spans="1:10" s="44" customFormat="1" ht="15.75">
      <c r="A123" s="13">
        <v>97</v>
      </c>
      <c r="B123" s="25" t="s">
        <v>135</v>
      </c>
      <c r="C123" s="73"/>
      <c r="D123" s="22">
        <v>0</v>
      </c>
      <c r="E123" s="22">
        <v>0</v>
      </c>
      <c r="F123" s="26">
        <v>0</v>
      </c>
      <c r="G123" s="26">
        <v>0</v>
      </c>
      <c r="H123" s="26">
        <v>0</v>
      </c>
      <c r="I123" s="26">
        <v>0</v>
      </c>
      <c r="J123" s="43"/>
    </row>
    <row r="124" spans="1:10" s="44" customFormat="1" ht="15.75">
      <c r="A124" s="13">
        <v>98</v>
      </c>
      <c r="B124" s="25" t="s">
        <v>65</v>
      </c>
      <c r="C124" s="14" t="s">
        <v>68</v>
      </c>
      <c r="D124" s="22"/>
      <c r="E124" s="22"/>
      <c r="F124" s="26">
        <v>0.026</v>
      </c>
      <c r="G124" s="26">
        <v>0.035</v>
      </c>
      <c r="H124" s="26">
        <v>0.03</v>
      </c>
      <c r="I124" s="26">
        <v>0.048</v>
      </c>
      <c r="J124" s="43">
        <f t="shared" si="5"/>
        <v>1.6</v>
      </c>
    </row>
    <row r="125" spans="1:10" s="44" customFormat="1" ht="15.75">
      <c r="A125" s="13">
        <v>99</v>
      </c>
      <c r="B125" s="25" t="s">
        <v>67</v>
      </c>
      <c r="C125" s="14" t="s">
        <v>69</v>
      </c>
      <c r="D125" s="22">
        <v>40</v>
      </c>
      <c r="E125" s="22">
        <v>55</v>
      </c>
      <c r="F125" s="26">
        <v>55</v>
      </c>
      <c r="G125" s="26">
        <v>56</v>
      </c>
      <c r="H125" s="26">
        <v>56</v>
      </c>
      <c r="I125" s="26">
        <v>56</v>
      </c>
      <c r="J125" s="43">
        <f t="shared" si="5"/>
        <v>1</v>
      </c>
    </row>
    <row r="126" spans="1:10" s="44" customFormat="1" ht="15.75">
      <c r="A126" s="13">
        <v>100</v>
      </c>
      <c r="B126" s="25" t="s">
        <v>63</v>
      </c>
      <c r="C126" s="14" t="s">
        <v>48</v>
      </c>
      <c r="D126" s="22">
        <v>7000</v>
      </c>
      <c r="E126" s="22">
        <v>19000</v>
      </c>
      <c r="F126" s="26">
        <v>19500</v>
      </c>
      <c r="G126" s="26">
        <v>19500</v>
      </c>
      <c r="H126" s="26">
        <v>21000</v>
      </c>
      <c r="I126" s="26">
        <v>21189</v>
      </c>
      <c r="J126" s="43">
        <f t="shared" si="5"/>
        <v>1.009</v>
      </c>
    </row>
    <row r="127" spans="1:10" s="20" customFormat="1" ht="15.75">
      <c r="A127" s="69" t="s">
        <v>23</v>
      </c>
      <c r="B127" s="70"/>
      <c r="C127" s="70"/>
      <c r="D127" s="70"/>
      <c r="E127" s="70"/>
      <c r="F127" s="70"/>
      <c r="G127" s="70"/>
      <c r="H127" s="70"/>
      <c r="I127" s="70"/>
      <c r="J127" s="71"/>
    </row>
    <row r="128" spans="1:10" s="44" customFormat="1" ht="47.25">
      <c r="A128" s="13">
        <v>101</v>
      </c>
      <c r="B128" s="25" t="s">
        <v>97</v>
      </c>
      <c r="C128" s="14" t="s">
        <v>37</v>
      </c>
      <c r="D128" s="22"/>
      <c r="E128" s="22">
        <v>1.7</v>
      </c>
      <c r="F128" s="26">
        <v>2</v>
      </c>
      <c r="G128" s="26">
        <v>2.7</v>
      </c>
      <c r="H128" s="26">
        <v>2.5</v>
      </c>
      <c r="I128" s="26">
        <v>2.5</v>
      </c>
      <c r="J128" s="43">
        <f>SUM(I128/H128)</f>
        <v>1</v>
      </c>
    </row>
    <row r="129" spans="1:10" s="44" customFormat="1" ht="15.75">
      <c r="A129" s="13">
        <f>A128+1</f>
        <v>102</v>
      </c>
      <c r="B129" s="25" t="s">
        <v>98</v>
      </c>
      <c r="C129" s="14" t="s">
        <v>71</v>
      </c>
      <c r="D129" s="22"/>
      <c r="E129" s="22">
        <v>0.84</v>
      </c>
      <c r="F129" s="26">
        <v>0.493</v>
      </c>
      <c r="G129" s="26">
        <v>0.391</v>
      </c>
      <c r="H129" s="26">
        <v>0.375</v>
      </c>
      <c r="I129" s="26">
        <v>0.366</v>
      </c>
      <c r="J129" s="43">
        <f>SUM(I129/H129)</f>
        <v>0.976</v>
      </c>
    </row>
    <row r="130" spans="1:10" s="44" customFormat="1" ht="63">
      <c r="A130" s="13">
        <f>A129+1</f>
        <v>103</v>
      </c>
      <c r="B130" s="25" t="s">
        <v>99</v>
      </c>
      <c r="C130" s="14" t="s">
        <v>37</v>
      </c>
      <c r="D130" s="22"/>
      <c r="E130" s="22">
        <v>0.59</v>
      </c>
      <c r="F130" s="26">
        <v>0.45</v>
      </c>
      <c r="G130" s="26">
        <v>0.29</v>
      </c>
      <c r="H130" s="26">
        <v>0.2</v>
      </c>
      <c r="I130" s="26">
        <v>0.29</v>
      </c>
      <c r="J130" s="43">
        <f>SUM(I130/H130)</f>
        <v>1.4499999999999997</v>
      </c>
    </row>
    <row r="131" spans="1:10" s="44" customFormat="1" ht="15.75">
      <c r="A131" s="13">
        <f>A130+1</f>
        <v>104</v>
      </c>
      <c r="B131" s="25" t="s">
        <v>67</v>
      </c>
      <c r="C131" s="14" t="s">
        <v>69</v>
      </c>
      <c r="D131" s="22">
        <v>104</v>
      </c>
      <c r="E131" s="22">
        <v>45</v>
      </c>
      <c r="F131" s="26">
        <v>37</v>
      </c>
      <c r="G131" s="26">
        <v>33</v>
      </c>
      <c r="H131" s="26">
        <v>35</v>
      </c>
      <c r="I131" s="26">
        <v>33</v>
      </c>
      <c r="J131" s="43">
        <f>SUM(I131/H131)</f>
        <v>0.9428571428571428</v>
      </c>
    </row>
    <row r="132" spans="1:10" s="44" customFormat="1" ht="15.75">
      <c r="A132" s="13">
        <f>A131+1</f>
        <v>105</v>
      </c>
      <c r="B132" s="25" t="s">
        <v>63</v>
      </c>
      <c r="C132" s="14" t="s">
        <v>48</v>
      </c>
      <c r="D132" s="22">
        <v>6500</v>
      </c>
      <c r="E132" s="22">
        <v>19648.05</v>
      </c>
      <c r="F132" s="26">
        <v>19212.75</v>
      </c>
      <c r="G132" s="26">
        <v>21698.1</v>
      </c>
      <c r="H132" s="26">
        <v>26730.67</v>
      </c>
      <c r="I132" s="26">
        <v>23105.68</v>
      </c>
      <c r="J132" s="43">
        <f>SUM(I132/H132)</f>
        <v>0.8643883598877246</v>
      </c>
    </row>
    <row r="133" spans="1:10" s="20" customFormat="1" ht="15.75">
      <c r="A133" s="69" t="s">
        <v>24</v>
      </c>
      <c r="B133" s="70"/>
      <c r="C133" s="70"/>
      <c r="D133" s="70"/>
      <c r="E133" s="70"/>
      <c r="F133" s="70"/>
      <c r="G133" s="70"/>
      <c r="H133" s="70"/>
      <c r="I133" s="70"/>
      <c r="J133" s="71"/>
    </row>
    <row r="134" spans="1:10" s="44" customFormat="1" ht="31.5">
      <c r="A134" s="13">
        <v>106</v>
      </c>
      <c r="B134" s="25" t="s">
        <v>25</v>
      </c>
      <c r="C134" s="14"/>
      <c r="D134" s="22"/>
      <c r="E134" s="22"/>
      <c r="F134" s="26"/>
      <c r="G134" s="26"/>
      <c r="H134" s="26"/>
      <c r="I134" s="26"/>
      <c r="J134" s="43"/>
    </row>
    <row r="135" spans="1:10" s="44" customFormat="1" ht="16.5" customHeight="1">
      <c r="A135" s="22"/>
      <c r="B135" s="25" t="s">
        <v>101</v>
      </c>
      <c r="C135" s="78" t="s">
        <v>100</v>
      </c>
      <c r="D135" s="22"/>
      <c r="E135" s="22"/>
      <c r="F135" s="52">
        <f>SUM(34/204)</f>
        <v>0.16666666666666666</v>
      </c>
      <c r="G135" s="52">
        <v>0.217</v>
      </c>
      <c r="H135" s="52">
        <v>0.285</v>
      </c>
      <c r="I135" s="52">
        <v>0.285</v>
      </c>
      <c r="J135" s="43">
        <f aca="true" t="shared" si="6" ref="J135:J141">SUM(I135/H135)</f>
        <v>1</v>
      </c>
    </row>
    <row r="136" spans="1:10" s="44" customFormat="1" ht="15.75">
      <c r="A136" s="22"/>
      <c r="B136" s="25" t="s">
        <v>102</v>
      </c>
      <c r="C136" s="79"/>
      <c r="D136" s="22"/>
      <c r="E136" s="22"/>
      <c r="F136" s="52">
        <f>SUM(15/204)</f>
        <v>0.07352941176470588</v>
      </c>
      <c r="G136" s="52">
        <v>0.041</v>
      </c>
      <c r="H136" s="52">
        <v>0.039</v>
      </c>
      <c r="I136" s="52">
        <v>0.039</v>
      </c>
      <c r="J136" s="43">
        <f t="shared" si="6"/>
        <v>1</v>
      </c>
    </row>
    <row r="137" spans="1:10" s="44" customFormat="1" ht="15.75">
      <c r="A137" s="22"/>
      <c r="B137" s="25" t="s">
        <v>103</v>
      </c>
      <c r="C137" s="79"/>
      <c r="D137" s="22"/>
      <c r="E137" s="22"/>
      <c r="F137" s="52">
        <f>SUM(159/204)</f>
        <v>0.7794117647058824</v>
      </c>
      <c r="G137" s="52">
        <v>0.741</v>
      </c>
      <c r="H137" s="52">
        <v>0.67</v>
      </c>
      <c r="I137" s="52">
        <v>0.67</v>
      </c>
      <c r="J137" s="43">
        <f t="shared" si="6"/>
        <v>1</v>
      </c>
    </row>
    <row r="138" spans="1:10" s="44" customFormat="1" ht="45" customHeight="1">
      <c r="A138" s="22"/>
      <c r="B138" s="25" t="s">
        <v>104</v>
      </c>
      <c r="C138" s="80"/>
      <c r="D138" s="22"/>
      <c r="E138" s="22"/>
      <c r="F138" s="52">
        <f>SUM(15/204)</f>
        <v>0.07352941176470588</v>
      </c>
      <c r="G138" s="52">
        <v>0</v>
      </c>
      <c r="H138" s="52">
        <v>0.006</v>
      </c>
      <c r="I138" s="52">
        <v>0.006</v>
      </c>
      <c r="J138" s="43">
        <f t="shared" si="6"/>
        <v>1</v>
      </c>
    </row>
    <row r="139" spans="1:11" s="44" customFormat="1" ht="110.25">
      <c r="A139" s="13">
        <v>107</v>
      </c>
      <c r="B139" s="25" t="s">
        <v>105</v>
      </c>
      <c r="C139" s="14" t="s">
        <v>37</v>
      </c>
      <c r="D139" s="22"/>
      <c r="E139" s="22"/>
      <c r="F139" s="26">
        <v>0</v>
      </c>
      <c r="G139" s="26">
        <v>0</v>
      </c>
      <c r="H139" s="26">
        <v>0</v>
      </c>
      <c r="I139" s="26">
        <v>0</v>
      </c>
      <c r="J139" s="43"/>
      <c r="K139" s="53"/>
    </row>
    <row r="140" spans="1:11" s="44" customFormat="1" ht="15.75">
      <c r="A140" s="13">
        <v>108</v>
      </c>
      <c r="B140" s="13" t="s">
        <v>67</v>
      </c>
      <c r="C140" s="14" t="s">
        <v>44</v>
      </c>
      <c r="D140" s="22">
        <v>69</v>
      </c>
      <c r="E140" s="22">
        <v>2</v>
      </c>
      <c r="F140" s="26">
        <v>2</v>
      </c>
      <c r="G140" s="26">
        <v>2</v>
      </c>
      <c r="H140" s="26">
        <v>3</v>
      </c>
      <c r="I140" s="26">
        <v>3</v>
      </c>
      <c r="J140" s="43">
        <f t="shared" si="6"/>
        <v>1</v>
      </c>
      <c r="K140" s="53"/>
    </row>
    <row r="141" spans="1:10" s="44" customFormat="1" ht="15.75">
      <c r="A141" s="13">
        <v>109</v>
      </c>
      <c r="B141" s="13" t="s">
        <v>63</v>
      </c>
      <c r="C141" s="14" t="s">
        <v>48</v>
      </c>
      <c r="D141" s="22">
        <v>8671</v>
      </c>
      <c r="E141" s="22">
        <v>21254</v>
      </c>
      <c r="F141" s="26">
        <v>20975</v>
      </c>
      <c r="G141" s="26">
        <v>21110</v>
      </c>
      <c r="H141" s="26">
        <v>22000</v>
      </c>
      <c r="I141" s="26">
        <v>22108</v>
      </c>
      <c r="J141" s="43">
        <f t="shared" si="6"/>
        <v>1.004909090909091</v>
      </c>
    </row>
    <row r="142" spans="1:10" s="20" customFormat="1" ht="15.75">
      <c r="A142" s="84" t="s">
        <v>26</v>
      </c>
      <c r="B142" s="85"/>
      <c r="C142" s="85"/>
      <c r="D142" s="85"/>
      <c r="E142" s="85"/>
      <c r="F142" s="85"/>
      <c r="G142" s="85"/>
      <c r="H142" s="85"/>
      <c r="I142" s="85"/>
      <c r="J142" s="86"/>
    </row>
    <row r="143" spans="1:10" s="44" customFormat="1" ht="31.5">
      <c r="A143" s="13">
        <v>110</v>
      </c>
      <c r="B143" s="25" t="s">
        <v>106</v>
      </c>
      <c r="C143" s="14" t="s">
        <v>72</v>
      </c>
      <c r="D143" s="22">
        <v>4087</v>
      </c>
      <c r="E143" s="22">
        <v>2735.1</v>
      </c>
      <c r="F143" s="26">
        <v>2524</v>
      </c>
      <c r="G143" s="26">
        <v>2317.2</v>
      </c>
      <c r="H143" s="26">
        <v>2022.4</v>
      </c>
      <c r="I143" s="26">
        <v>2022.4</v>
      </c>
      <c r="J143" s="43">
        <f>SUM(I143/H143)</f>
        <v>1</v>
      </c>
    </row>
    <row r="144" spans="1:10" s="44" customFormat="1" ht="24" customHeight="1">
      <c r="A144" s="74" t="s">
        <v>27</v>
      </c>
      <c r="B144" s="75"/>
      <c r="C144" s="75"/>
      <c r="D144" s="75"/>
      <c r="E144" s="75"/>
      <c r="F144" s="75"/>
      <c r="G144" s="75"/>
      <c r="H144" s="75"/>
      <c r="I144" s="75"/>
      <c r="J144" s="76"/>
    </row>
    <row r="145" spans="1:10" s="18" customFormat="1" ht="15.75">
      <c r="A145" s="66" t="s">
        <v>28</v>
      </c>
      <c r="B145" s="67"/>
      <c r="C145" s="67"/>
      <c r="D145" s="67"/>
      <c r="E145" s="67"/>
      <c r="F145" s="67"/>
      <c r="G145" s="67"/>
      <c r="H145" s="67"/>
      <c r="I145" s="67"/>
      <c r="J145" s="68"/>
    </row>
    <row r="146" spans="1:10" s="44" customFormat="1" ht="15.75">
      <c r="A146" s="13">
        <v>111</v>
      </c>
      <c r="B146" s="25" t="s">
        <v>107</v>
      </c>
      <c r="C146" s="14" t="s">
        <v>71</v>
      </c>
      <c r="D146" s="22">
        <v>315.5</v>
      </c>
      <c r="E146" s="22">
        <v>2150</v>
      </c>
      <c r="F146" s="26">
        <v>216.765</v>
      </c>
      <c r="G146" s="26">
        <v>29.446</v>
      </c>
      <c r="H146" s="26">
        <v>700</v>
      </c>
      <c r="I146" s="26">
        <v>751.77</v>
      </c>
      <c r="J146" s="43">
        <f aca="true" t="shared" si="7" ref="J146:J151">SUM(I146/H146)</f>
        <v>1.0739571428571428</v>
      </c>
    </row>
    <row r="147" spans="1:10" s="44" customFormat="1" ht="15.75">
      <c r="A147" s="13">
        <f>A146+1</f>
        <v>112</v>
      </c>
      <c r="B147" s="25" t="s">
        <v>109</v>
      </c>
      <c r="C147" s="14" t="s">
        <v>108</v>
      </c>
      <c r="D147" s="22">
        <v>1.647</v>
      </c>
      <c r="E147" s="22">
        <v>5.49</v>
      </c>
      <c r="F147" s="26">
        <v>1.957</v>
      </c>
      <c r="G147" s="26">
        <v>0.593</v>
      </c>
      <c r="H147" s="26">
        <v>2.25</v>
      </c>
      <c r="I147" s="26">
        <v>2.25</v>
      </c>
      <c r="J147" s="43">
        <f t="shared" si="7"/>
        <v>1</v>
      </c>
    </row>
    <row r="148" spans="1:10" s="44" customFormat="1" ht="31.5">
      <c r="A148" s="13">
        <f>A147+1</f>
        <v>113</v>
      </c>
      <c r="B148" s="25" t="s">
        <v>111</v>
      </c>
      <c r="C148" s="14" t="s">
        <v>110</v>
      </c>
      <c r="D148" s="22">
        <v>16.9</v>
      </c>
      <c r="E148" s="22">
        <v>19.9</v>
      </c>
      <c r="F148" s="26">
        <v>20.9</v>
      </c>
      <c r="G148" s="26">
        <v>19.6</v>
      </c>
      <c r="H148" s="26">
        <v>21</v>
      </c>
      <c r="I148" s="26">
        <v>21</v>
      </c>
      <c r="J148" s="43">
        <f t="shared" si="7"/>
        <v>1</v>
      </c>
    </row>
    <row r="149" spans="1:10" s="44" customFormat="1" ht="31.5">
      <c r="A149" s="22"/>
      <c r="B149" s="25" t="s">
        <v>112</v>
      </c>
      <c r="C149" s="14" t="s">
        <v>110</v>
      </c>
      <c r="D149" s="22">
        <v>0.04</v>
      </c>
      <c r="E149" s="22">
        <v>0.08</v>
      </c>
      <c r="F149" s="26"/>
      <c r="G149" s="26">
        <v>0.1</v>
      </c>
      <c r="H149" s="26"/>
      <c r="I149" s="26"/>
      <c r="J149" s="43"/>
    </row>
    <row r="150" spans="1:10" s="44" customFormat="1" ht="15.75">
      <c r="A150" s="13">
        <v>114</v>
      </c>
      <c r="B150" s="25" t="s">
        <v>67</v>
      </c>
      <c r="C150" s="14" t="s">
        <v>69</v>
      </c>
      <c r="D150" s="22">
        <v>207</v>
      </c>
      <c r="E150" s="22">
        <v>195</v>
      </c>
      <c r="F150" s="26">
        <v>132</v>
      </c>
      <c r="G150" s="26">
        <v>135</v>
      </c>
      <c r="H150" s="60">
        <v>132</v>
      </c>
      <c r="I150" s="60">
        <v>135</v>
      </c>
      <c r="J150" s="43">
        <f t="shared" si="7"/>
        <v>1.0227272727272727</v>
      </c>
    </row>
    <row r="151" spans="1:10" s="44" customFormat="1" ht="15.75">
      <c r="A151" s="13">
        <v>115</v>
      </c>
      <c r="B151" s="25" t="s">
        <v>63</v>
      </c>
      <c r="C151" s="14" t="s">
        <v>48</v>
      </c>
      <c r="D151" s="22">
        <v>6500</v>
      </c>
      <c r="E151" s="22">
        <v>18700</v>
      </c>
      <c r="F151" s="26">
        <v>19000</v>
      </c>
      <c r="G151" s="26">
        <v>20000</v>
      </c>
      <c r="H151" s="60">
        <v>19000</v>
      </c>
      <c r="I151" s="60">
        <v>20000</v>
      </c>
      <c r="J151" s="43">
        <f t="shared" si="7"/>
        <v>1.0526315789473684</v>
      </c>
    </row>
    <row r="152" spans="1:10" s="18" customFormat="1" ht="15.75">
      <c r="A152" s="63" t="s">
        <v>29</v>
      </c>
      <c r="B152" s="64"/>
      <c r="C152" s="64"/>
      <c r="D152" s="64"/>
      <c r="E152" s="64"/>
      <c r="F152" s="64"/>
      <c r="G152" s="64"/>
      <c r="H152" s="64"/>
      <c r="I152" s="64"/>
      <c r="J152" s="65"/>
    </row>
    <row r="153" spans="1:10" s="44" customFormat="1" ht="62.25" customHeight="1">
      <c r="A153" s="13">
        <f>A151+1</f>
        <v>116</v>
      </c>
      <c r="B153" s="47" t="s">
        <v>113</v>
      </c>
      <c r="C153" s="14" t="s">
        <v>37</v>
      </c>
      <c r="D153" s="22">
        <v>72</v>
      </c>
      <c r="E153" s="22">
        <v>65</v>
      </c>
      <c r="F153" s="26">
        <v>65</v>
      </c>
      <c r="G153" s="26">
        <v>65</v>
      </c>
      <c r="H153" s="26">
        <v>65</v>
      </c>
      <c r="I153" s="26">
        <v>65</v>
      </c>
      <c r="J153" s="43">
        <f aca="true" t="shared" si="8" ref="J153:J158">SUM(I153/H153)</f>
        <v>1</v>
      </c>
    </row>
    <row r="154" spans="1:10" s="44" customFormat="1" ht="15.75">
      <c r="A154" s="13">
        <v>117</v>
      </c>
      <c r="B154" s="25" t="s">
        <v>114</v>
      </c>
      <c r="C154" s="14" t="s">
        <v>37</v>
      </c>
      <c r="D154" s="22">
        <v>80</v>
      </c>
      <c r="E154" s="22">
        <v>90</v>
      </c>
      <c r="F154" s="26">
        <v>70</v>
      </c>
      <c r="G154" s="26">
        <v>70</v>
      </c>
      <c r="H154" s="26">
        <v>70</v>
      </c>
      <c r="I154" s="26">
        <v>70</v>
      </c>
      <c r="J154" s="43">
        <f t="shared" si="8"/>
        <v>1</v>
      </c>
    </row>
    <row r="155" spans="1:10" s="44" customFormat="1" ht="31.5">
      <c r="A155" s="13">
        <v>118</v>
      </c>
      <c r="B155" s="25" t="s">
        <v>115</v>
      </c>
      <c r="C155" s="14" t="s">
        <v>37</v>
      </c>
      <c r="D155" s="22">
        <v>1.68</v>
      </c>
      <c r="E155" s="22">
        <v>0.3</v>
      </c>
      <c r="F155" s="26">
        <v>0.6</v>
      </c>
      <c r="G155" s="26">
        <v>1.68</v>
      </c>
      <c r="H155" s="26">
        <v>1.68</v>
      </c>
      <c r="I155" s="26">
        <v>1.68</v>
      </c>
      <c r="J155" s="43">
        <f t="shared" si="8"/>
        <v>1</v>
      </c>
    </row>
    <row r="156" spans="1:10" s="44" customFormat="1" ht="31.5">
      <c r="A156" s="13">
        <v>119</v>
      </c>
      <c r="B156" s="25" t="s">
        <v>116</v>
      </c>
      <c r="C156" s="14" t="s">
        <v>37</v>
      </c>
      <c r="D156" s="22">
        <v>20</v>
      </c>
      <c r="E156" s="22">
        <v>50</v>
      </c>
      <c r="F156" s="26">
        <v>60</v>
      </c>
      <c r="G156" s="26">
        <v>60</v>
      </c>
      <c r="H156" s="26">
        <v>60</v>
      </c>
      <c r="I156" s="26">
        <v>33.3</v>
      </c>
      <c r="J156" s="43">
        <f t="shared" si="8"/>
        <v>0.5549999999999999</v>
      </c>
    </row>
    <row r="157" spans="1:10" s="44" customFormat="1" ht="15.75">
      <c r="A157" s="13">
        <v>120</v>
      </c>
      <c r="B157" s="25" t="s">
        <v>67</v>
      </c>
      <c r="C157" s="14" t="s">
        <v>69</v>
      </c>
      <c r="D157" s="22">
        <v>276</v>
      </c>
      <c r="E157" s="22">
        <v>235</v>
      </c>
      <c r="F157" s="26">
        <v>195</v>
      </c>
      <c r="G157" s="26">
        <v>220</v>
      </c>
      <c r="H157" s="26">
        <v>195</v>
      </c>
      <c r="I157" s="26">
        <v>183</v>
      </c>
      <c r="J157" s="43">
        <f t="shared" si="8"/>
        <v>0.9384615384615385</v>
      </c>
    </row>
    <row r="158" spans="1:10" s="44" customFormat="1" ht="15.75">
      <c r="A158" s="13">
        <v>121</v>
      </c>
      <c r="B158" s="25" t="s">
        <v>63</v>
      </c>
      <c r="C158" s="14" t="s">
        <v>48</v>
      </c>
      <c r="D158" s="22">
        <v>6880</v>
      </c>
      <c r="E158" s="22">
        <v>14400</v>
      </c>
      <c r="F158" s="26">
        <v>15800</v>
      </c>
      <c r="G158" s="26">
        <v>18937.46</v>
      </c>
      <c r="H158" s="26">
        <v>18129</v>
      </c>
      <c r="I158" s="22">
        <v>17872</v>
      </c>
      <c r="J158" s="43">
        <f t="shared" si="8"/>
        <v>0.9858238181918473</v>
      </c>
    </row>
    <row r="159" spans="1:10" s="18" customFormat="1" ht="15" customHeight="1">
      <c r="A159" s="63" t="s">
        <v>30</v>
      </c>
      <c r="B159" s="64"/>
      <c r="C159" s="64"/>
      <c r="D159" s="64"/>
      <c r="E159" s="64"/>
      <c r="F159" s="64"/>
      <c r="G159" s="64"/>
      <c r="H159" s="64"/>
      <c r="I159" s="64"/>
      <c r="J159" s="65"/>
    </row>
    <row r="160" spans="1:10" s="44" customFormat="1" ht="15.75">
      <c r="A160" s="13">
        <f>A158+1</f>
        <v>122</v>
      </c>
      <c r="B160" s="25" t="s">
        <v>118</v>
      </c>
      <c r="C160" s="14" t="s">
        <v>117</v>
      </c>
      <c r="D160" s="22"/>
      <c r="E160" s="22"/>
      <c r="F160" s="26"/>
      <c r="G160" s="26"/>
      <c r="H160" s="26"/>
      <c r="I160" s="26"/>
      <c r="J160" s="43"/>
    </row>
    <row r="161" spans="1:10" s="44" customFormat="1" ht="15.75">
      <c r="A161" s="13">
        <f>A160+1</f>
        <v>123</v>
      </c>
      <c r="B161" s="25" t="s">
        <v>144</v>
      </c>
      <c r="C161" s="14" t="s">
        <v>117</v>
      </c>
      <c r="D161" s="22"/>
      <c r="E161" s="22"/>
      <c r="F161" s="26">
        <v>15</v>
      </c>
      <c r="G161" s="26">
        <v>7.459</v>
      </c>
      <c r="H161" s="26"/>
      <c r="I161" s="26"/>
      <c r="J161" s="43"/>
    </row>
    <row r="162" spans="1:10" s="44" customFormat="1" ht="15.75">
      <c r="A162" s="13">
        <f aca="true" t="shared" si="9" ref="A162:A167">A161+1</f>
        <v>124</v>
      </c>
      <c r="B162" s="13" t="s">
        <v>120</v>
      </c>
      <c r="C162" s="14" t="s">
        <v>119</v>
      </c>
      <c r="D162" s="22"/>
      <c r="E162" s="22"/>
      <c r="F162" s="26"/>
      <c r="G162" s="26">
        <v>0</v>
      </c>
      <c r="H162" s="26"/>
      <c r="I162" s="26"/>
      <c r="J162" s="43"/>
    </row>
    <row r="163" spans="1:10" s="44" customFormat="1" ht="31.5">
      <c r="A163" s="13">
        <f t="shared" si="9"/>
        <v>125</v>
      </c>
      <c r="B163" s="25" t="s">
        <v>121</v>
      </c>
      <c r="C163" s="14" t="s">
        <v>122</v>
      </c>
      <c r="D163" s="22">
        <v>0</v>
      </c>
      <c r="E163" s="22">
        <v>26.37</v>
      </c>
      <c r="F163" s="26">
        <v>66.13</v>
      </c>
      <c r="G163" s="26">
        <v>0</v>
      </c>
      <c r="H163" s="26"/>
      <c r="I163" s="26"/>
      <c r="J163" s="43"/>
    </row>
    <row r="164" spans="1:10" s="44" customFormat="1" ht="31.5">
      <c r="A164" s="13">
        <f t="shared" si="9"/>
        <v>126</v>
      </c>
      <c r="B164" s="25" t="s">
        <v>123</v>
      </c>
      <c r="C164" s="14" t="s">
        <v>124</v>
      </c>
      <c r="D164" s="22">
        <v>0</v>
      </c>
      <c r="E164" s="22">
        <v>1.67</v>
      </c>
      <c r="F164" s="26">
        <v>0</v>
      </c>
      <c r="G164" s="26">
        <v>0</v>
      </c>
      <c r="H164" s="26"/>
      <c r="I164" s="26"/>
      <c r="J164" s="43"/>
    </row>
    <row r="165" spans="1:10" s="44" customFormat="1" ht="78.75">
      <c r="A165" s="13">
        <f t="shared" si="9"/>
        <v>127</v>
      </c>
      <c r="B165" s="25" t="s">
        <v>125</v>
      </c>
      <c r="C165" s="14" t="s">
        <v>37</v>
      </c>
      <c r="D165" s="22">
        <v>67.3</v>
      </c>
      <c r="E165" s="22">
        <v>33.8</v>
      </c>
      <c r="F165" s="26">
        <v>30.6</v>
      </c>
      <c r="G165" s="26">
        <v>29.9</v>
      </c>
      <c r="H165" s="26">
        <v>65.06</v>
      </c>
      <c r="I165" s="26">
        <v>65.06</v>
      </c>
      <c r="J165" s="43">
        <f>SUM(I165/H165)</f>
        <v>1</v>
      </c>
    </row>
    <row r="166" spans="1:10" s="44" customFormat="1" ht="15.75">
      <c r="A166" s="13">
        <f t="shared" si="9"/>
        <v>128</v>
      </c>
      <c r="B166" s="25" t="s">
        <v>67</v>
      </c>
      <c r="C166" s="14" t="s">
        <v>69</v>
      </c>
      <c r="D166" s="22">
        <v>103</v>
      </c>
      <c r="E166" s="22">
        <v>325</v>
      </c>
      <c r="F166" s="26">
        <v>310</v>
      </c>
      <c r="G166" s="26">
        <v>315</v>
      </c>
      <c r="H166" s="26"/>
      <c r="I166" s="26"/>
      <c r="J166" s="43"/>
    </row>
    <row r="167" spans="1:10" s="44" customFormat="1" ht="15.75">
      <c r="A167" s="13">
        <f t="shared" si="9"/>
        <v>129</v>
      </c>
      <c r="B167" s="25" t="s">
        <v>51</v>
      </c>
      <c r="C167" s="14" t="s">
        <v>48</v>
      </c>
      <c r="D167" s="22">
        <v>4230</v>
      </c>
      <c r="E167" s="22">
        <v>15850</v>
      </c>
      <c r="F167" s="26">
        <v>16500</v>
      </c>
      <c r="G167" s="26">
        <v>17000</v>
      </c>
      <c r="H167" s="26"/>
      <c r="I167" s="26"/>
      <c r="J167" s="43"/>
    </row>
    <row r="168" spans="1:10" s="18" customFormat="1" ht="16.5" customHeight="1">
      <c r="A168" s="63" t="s">
        <v>31</v>
      </c>
      <c r="B168" s="64"/>
      <c r="C168" s="64"/>
      <c r="D168" s="64"/>
      <c r="E168" s="64"/>
      <c r="F168" s="64"/>
      <c r="G168" s="64"/>
      <c r="H168" s="64"/>
      <c r="I168" s="64"/>
      <c r="J168" s="65"/>
    </row>
    <row r="169" spans="1:10" s="44" customFormat="1" ht="15.75">
      <c r="A169" s="13">
        <f>A167+1</f>
        <v>130</v>
      </c>
      <c r="B169" s="25" t="s">
        <v>126</v>
      </c>
      <c r="C169" s="14" t="s">
        <v>71</v>
      </c>
      <c r="D169" s="22">
        <v>22.8</v>
      </c>
      <c r="E169" s="22">
        <v>50</v>
      </c>
      <c r="F169" s="26">
        <v>59.98</v>
      </c>
      <c r="G169" s="26">
        <v>29.9</v>
      </c>
      <c r="H169" s="26"/>
      <c r="I169" s="26"/>
      <c r="J169" s="43"/>
    </row>
    <row r="170" spans="1:10" s="44" customFormat="1" ht="31.5">
      <c r="A170" s="13">
        <f>A169+1</f>
        <v>131</v>
      </c>
      <c r="B170" s="25" t="s">
        <v>127</v>
      </c>
      <c r="C170" s="14" t="s">
        <v>69</v>
      </c>
      <c r="D170" s="22">
        <v>14.62</v>
      </c>
      <c r="E170" s="22">
        <v>17.33</v>
      </c>
      <c r="F170" s="26">
        <v>78</v>
      </c>
      <c r="G170" s="26">
        <v>83.5</v>
      </c>
      <c r="H170" s="26"/>
      <c r="I170" s="26"/>
      <c r="J170" s="43"/>
    </row>
    <row r="171" spans="1:10" s="44" customFormat="1" ht="15.75">
      <c r="A171" s="13">
        <f>A170+1</f>
        <v>132</v>
      </c>
      <c r="B171" s="25" t="s">
        <v>67</v>
      </c>
      <c r="C171" s="14" t="s">
        <v>69</v>
      </c>
      <c r="D171" s="22">
        <v>212</v>
      </c>
      <c r="E171" s="22">
        <v>215</v>
      </c>
      <c r="F171" s="26">
        <v>130</v>
      </c>
      <c r="G171" s="26">
        <v>138</v>
      </c>
      <c r="H171" s="26"/>
      <c r="I171" s="26"/>
      <c r="J171" s="43"/>
    </row>
    <row r="172" spans="1:10" s="44" customFormat="1" ht="15.75">
      <c r="A172" s="13">
        <f>A171+1</f>
        <v>133</v>
      </c>
      <c r="B172" s="13" t="s">
        <v>63</v>
      </c>
      <c r="C172" s="14" t="s">
        <v>48</v>
      </c>
      <c r="D172" s="22">
        <v>5800</v>
      </c>
      <c r="E172" s="22">
        <v>13152</v>
      </c>
      <c r="F172" s="26">
        <v>19900</v>
      </c>
      <c r="G172" s="26">
        <v>28276</v>
      </c>
      <c r="H172" s="26"/>
      <c r="I172" s="26"/>
      <c r="J172" s="43"/>
    </row>
    <row r="173" spans="1:10" s="18" customFormat="1" ht="15.75">
      <c r="A173" s="66" t="s">
        <v>32</v>
      </c>
      <c r="B173" s="67"/>
      <c r="C173" s="67"/>
      <c r="D173" s="67"/>
      <c r="E173" s="67"/>
      <c r="F173" s="67"/>
      <c r="G173" s="67"/>
      <c r="H173" s="67"/>
      <c r="I173" s="67"/>
      <c r="J173" s="68"/>
    </row>
    <row r="174" spans="1:10" ht="15.75">
      <c r="A174" s="6">
        <v>134</v>
      </c>
      <c r="B174" s="21" t="s">
        <v>130</v>
      </c>
      <c r="C174" s="1" t="s">
        <v>117</v>
      </c>
      <c r="D174" s="8">
        <v>1.27</v>
      </c>
      <c r="E174" s="8"/>
      <c r="F174" s="9">
        <v>4.948</v>
      </c>
      <c r="G174" s="9"/>
      <c r="H174" s="9"/>
      <c r="I174" s="9"/>
      <c r="J174" s="43"/>
    </row>
    <row r="175" spans="1:10" ht="15.75">
      <c r="A175" s="6">
        <v>135</v>
      </c>
      <c r="B175" s="21" t="s">
        <v>129</v>
      </c>
      <c r="C175" s="1" t="s">
        <v>128</v>
      </c>
      <c r="D175" s="8">
        <v>0.25</v>
      </c>
      <c r="E175" s="8"/>
      <c r="F175" s="8">
        <v>0.06</v>
      </c>
      <c r="G175" s="8"/>
      <c r="H175" s="8"/>
      <c r="I175" s="8"/>
      <c r="J175" s="43"/>
    </row>
  </sheetData>
  <sheetProtection/>
  <mergeCells count="35">
    <mergeCell ref="B1:I1"/>
    <mergeCell ref="A3:J3"/>
    <mergeCell ref="A23:J23"/>
    <mergeCell ref="A29:J29"/>
    <mergeCell ref="A63:J63"/>
    <mergeCell ref="A35:J35"/>
    <mergeCell ref="A41:J41"/>
    <mergeCell ref="A47:J47"/>
    <mergeCell ref="A52:J52"/>
    <mergeCell ref="A80:J80"/>
    <mergeCell ref="A86:J86"/>
    <mergeCell ref="A93:J93"/>
    <mergeCell ref="A92:J92"/>
    <mergeCell ref="A17:J17"/>
    <mergeCell ref="A9:J9"/>
    <mergeCell ref="A152:J152"/>
    <mergeCell ref="A144:J144"/>
    <mergeCell ref="C114:C116"/>
    <mergeCell ref="C121:C123"/>
    <mergeCell ref="C135:C138"/>
    <mergeCell ref="A57:J57"/>
    <mergeCell ref="A142:J142"/>
    <mergeCell ref="A133:J133"/>
    <mergeCell ref="A69:J69"/>
    <mergeCell ref="A74:J74"/>
    <mergeCell ref="A159:J159"/>
    <mergeCell ref="A168:J168"/>
    <mergeCell ref="A173:J173"/>
    <mergeCell ref="A101:J101"/>
    <mergeCell ref="A108:J108"/>
    <mergeCell ref="A113:J113"/>
    <mergeCell ref="A119:J119"/>
    <mergeCell ref="A127:J127"/>
    <mergeCell ref="C104:C105"/>
    <mergeCell ref="A145:J145"/>
  </mergeCells>
  <printOptions/>
  <pageMargins left="0.7" right="0.7" top="0.75" bottom="0.75" header="0.3" footer="0.3"/>
  <pageSetup horizontalDpi="180" verticalDpi="180" orientation="portrait" paperSize="9" scale="56" r:id="rId3"/>
  <rowBreaks count="2" manualBreakCount="2">
    <brk id="74" max="9" man="1"/>
    <brk id="108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2019-01-10T02:27:08Z</dcterms:modified>
  <cp:category/>
  <cp:version/>
  <cp:contentType/>
  <cp:contentStatus/>
</cp:coreProperties>
</file>